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2000" windowHeight="6990" activeTab="0"/>
  </bookViews>
  <sheets>
    <sheet name="Annexe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<sst xmlns="http://schemas.openxmlformats.org/spreadsheetml/2006/main" count="27" uniqueCount="26">
  <si>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IS ou économie d'IS</t>
  </si>
  <si>
    <t>Flux actualisés au taux de 20 %</t>
  </si>
  <si>
    <t>Investissement</t>
  </si>
  <si>
    <t>Amortissements</t>
  </si>
  <si>
    <t>Résultat avant IS</t>
  </si>
  <si>
    <t>Résultat net après IS</t>
  </si>
  <si>
    <t>Flux actualisés au taux de 15 %</t>
  </si>
  <si>
    <t>Le Taux Interne de Rentabilité est donc compris entre 15 % et 20 %.</t>
  </si>
  <si>
    <t>La VAN des flux nets de trésorerie au taux d'actualisation de 20% est négative.</t>
  </si>
  <si>
    <t>La VAN des flux nets de trésorerie au taux d'actualisation de 15% est positive.</t>
  </si>
  <si>
    <t>Variation du BFR</t>
  </si>
  <si>
    <t>Chiffre d'affaires</t>
  </si>
  <si>
    <t>Charges décaissées</t>
  </si>
  <si>
    <t>Flux Nets de Trésorerie</t>
  </si>
  <si>
    <t>Périodes</t>
  </si>
  <si>
    <t>Excédent Brut d'Exploitation</t>
  </si>
  <si>
    <t>Capacité d'autofinancement</t>
  </si>
  <si>
    <t>Société COTINIERE - Flux Nets de Trésorerie</t>
  </si>
  <si>
    <t>Société COTINIERE - Valeur Actuelle Nette</t>
  </si>
  <si>
    <t>Valeur Actuelle nette</t>
  </si>
  <si>
    <t>Taux Interne de Rentabilité</t>
  </si>
  <si>
    <t>Valeur Actuelle Nette au TIR</t>
  </si>
  <si>
    <t>Au taux deTaux Interne de Rentabilité (16,997 %), la VAN des flux nets de trésorerie est nulle.</t>
  </si>
  <si>
    <t>L'investissement est rentable au taux d'actualisation de 16,667 %.</t>
  </si>
  <si>
    <t>Société COTINIERE - Commentaire sur les résultats obtenus</t>
  </si>
  <si>
    <t>Zones de saisie =&gt;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</si>
</sst>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  <numFmt numFmtId="173" formatCode="0.000"/>
    <numFmt numFmtId="174" formatCode="0.0"/>
    <numFmt numFmtId="175" formatCode="0.00000"/>
    <numFmt numFmtId="176" formatCode="0.0000"/>
    <numFmt numFmtId="177" formatCode="0.0%"/>
    <numFmt numFmtId="178" formatCode="0.000%"/>
    <numFmt numFmtId="179" formatCode="#,##0.0\ _€;[Red]\-#,##0.0\ _€"/>
    <numFmt numFmtId="180" formatCode="0.0000%"/>
    <numFmt numFmtId="181" formatCode="#,##0.000\ _€;[Red]\-#,##0.000\ _€"/>
    <numFmt numFmtId="182" formatCode="#,##0.0000\ _€;[Red]\-#,##0.0000\ _€"/>
  </numFmts>
  <fonts count="4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3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1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9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178" fontId="20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1" fontId="18" fillId="0" borderId="0" xfId="0" applyNumberFormat="1" applyFont="1" applyBorder="1" applyAlignment="1">
      <alignment/>
    </xf>
    <xf numFmtId="0" fontId="39" fillId="9" borderId="10" xfId="0" applyFont="1" applyFill="1" applyBorder="1" applyAlignment="1">
      <alignment horizontal="center"/>
    </xf>
    <xf numFmtId="0" fontId="39" fillId="9" borderId="11" xfId="0" applyFont="1" applyFill="1" applyBorder="1" applyAlignment="1">
      <alignment horizontal="center"/>
    </xf>
    <xf numFmtId="0" fontId="39" fillId="9" borderId="12" xfId="0" applyFont="1" applyFill="1" applyBorder="1" applyAlignment="1">
      <alignment horizontal="center"/>
    </xf>
    <xf numFmtId="4" fontId="18" fillId="10" borderId="11" xfId="0" applyNumberFormat="1" applyFont="1" applyFill="1" applyBorder="1" applyAlignment="1">
      <alignment/>
    </xf>
    <xf numFmtId="4" fontId="18" fillId="10" borderId="12" xfId="0" applyNumberFormat="1" applyFont="1" applyFill="1" applyBorder="1" applyAlignment="1">
      <alignment vertical="center"/>
    </xf>
    <xf numFmtId="0" fontId="19" fillId="10" borderId="10" xfId="0" applyFont="1" applyFill="1" applyBorder="1" applyAlignment="1">
      <alignment horizontal="right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9" fillId="10" borderId="11" xfId="0" applyFont="1" applyFill="1" applyBorder="1" applyAlignment="1">
      <alignment horizontal="center"/>
    </xf>
    <xf numFmtId="4" fontId="18" fillId="27" borderId="17" xfId="0" applyNumberFormat="1" applyFont="1" applyFill="1" applyBorder="1" applyAlignment="1">
      <alignment horizontal="right"/>
    </xf>
    <xf numFmtId="4" fontId="18" fillId="27" borderId="18" xfId="0" applyNumberFormat="1" applyFont="1" applyFill="1" applyBorder="1" applyAlignment="1">
      <alignment horizontal="right"/>
    </xf>
    <xf numFmtId="4" fontId="19" fillId="0" borderId="17" xfId="0" applyNumberFormat="1" applyFont="1" applyBorder="1" applyAlignment="1">
      <alignment horizontal="right"/>
    </xf>
    <xf numFmtId="4" fontId="18" fillId="0" borderId="17" xfId="0" applyNumberFormat="1" applyFont="1" applyBorder="1" applyAlignment="1">
      <alignment horizontal="right"/>
    </xf>
    <xf numFmtId="4" fontId="18" fillId="33" borderId="18" xfId="0" applyNumberFormat="1" applyFont="1" applyFill="1" applyBorder="1" applyAlignment="1">
      <alignment horizontal="right"/>
    </xf>
    <xf numFmtId="4" fontId="19" fillId="33" borderId="18" xfId="0" applyNumberFormat="1" applyFont="1" applyFill="1" applyBorder="1" applyAlignment="1">
      <alignment horizontal="right"/>
    </xf>
    <xf numFmtId="4" fontId="19" fillId="0" borderId="19" xfId="0" applyNumberFormat="1" applyFont="1" applyBorder="1" applyAlignment="1">
      <alignment horizontal="right"/>
    </xf>
    <xf numFmtId="4" fontId="18" fillId="0" borderId="20" xfId="0" applyNumberFormat="1" applyFont="1" applyBorder="1" applyAlignment="1">
      <alignment/>
    </xf>
    <xf numFmtId="4" fontId="18" fillId="0" borderId="18" xfId="0" applyNumberFormat="1" applyFont="1" applyBorder="1" applyAlignment="1">
      <alignment horizontal="right"/>
    </xf>
    <xf numFmtId="4" fontId="18" fillId="33" borderId="19" xfId="0" applyNumberFormat="1" applyFont="1" applyFill="1" applyBorder="1" applyAlignment="1">
      <alignment horizontal="right"/>
    </xf>
    <xf numFmtId="4" fontId="19" fillId="33" borderId="20" xfId="0" applyNumberFormat="1" applyFont="1" applyFill="1" applyBorder="1" applyAlignment="1">
      <alignment horizontal="right"/>
    </xf>
    <xf numFmtId="4" fontId="19" fillId="0" borderId="20" xfId="0" applyNumberFormat="1" applyFont="1" applyBorder="1" applyAlignment="1">
      <alignment horizontal="right"/>
    </xf>
    <xf numFmtId="0" fontId="19" fillId="10" borderId="21" xfId="0" applyFont="1" applyFill="1" applyBorder="1" applyAlignment="1">
      <alignment horizontal="center"/>
    </xf>
    <xf numFmtId="4" fontId="18" fillId="0" borderId="22" xfId="0" applyNumberFormat="1" applyFont="1" applyBorder="1" applyAlignment="1">
      <alignment horizontal="center"/>
    </xf>
    <xf numFmtId="4" fontId="18" fillId="0" borderId="23" xfId="0" applyNumberFormat="1" applyFont="1" applyBorder="1" applyAlignment="1">
      <alignment horizontal="center"/>
    </xf>
    <xf numFmtId="4" fontId="19" fillId="0" borderId="22" xfId="0" applyNumberFormat="1" applyFont="1" applyBorder="1" applyAlignment="1">
      <alignment/>
    </xf>
    <xf numFmtId="4" fontId="18" fillId="0" borderId="23" xfId="0" applyNumberFormat="1" applyFont="1" applyBorder="1" applyAlignment="1">
      <alignment/>
    </xf>
    <xf numFmtId="4" fontId="18" fillId="0" borderId="22" xfId="0" applyNumberFormat="1" applyFont="1" applyBorder="1" applyAlignment="1">
      <alignment/>
    </xf>
    <xf numFmtId="4" fontId="19" fillId="0" borderId="23" xfId="0" applyNumberFormat="1" applyFont="1" applyBorder="1" applyAlignment="1">
      <alignment/>
    </xf>
    <xf numFmtId="4" fontId="19" fillId="0" borderId="24" xfId="0" applyNumberFormat="1" applyFont="1" applyBorder="1" applyAlignment="1">
      <alignment/>
    </xf>
    <xf numFmtId="4" fontId="18" fillId="27" borderId="25" xfId="0" applyNumberFormat="1" applyFont="1" applyFill="1" applyBorder="1" applyAlignment="1">
      <alignment/>
    </xf>
    <xf numFmtId="4" fontId="18" fillId="0" borderId="22" xfId="0" applyNumberFormat="1" applyFont="1" applyBorder="1" applyAlignment="1">
      <alignment horizontal="right"/>
    </xf>
    <xf numFmtId="4" fontId="18" fillId="27" borderId="23" xfId="0" applyNumberFormat="1" applyFont="1" applyFill="1" applyBorder="1" applyAlignment="1">
      <alignment horizontal="right"/>
    </xf>
    <xf numFmtId="4" fontId="19" fillId="0" borderId="22" xfId="0" applyNumberFormat="1" applyFont="1" applyBorder="1" applyAlignment="1">
      <alignment horizontal="right"/>
    </xf>
    <xf numFmtId="4" fontId="18" fillId="0" borderId="23" xfId="0" applyNumberFormat="1" applyFont="1" applyBorder="1" applyAlignment="1">
      <alignment horizontal="right"/>
    </xf>
    <xf numFmtId="4" fontId="18" fillId="33" borderId="23" xfId="0" applyNumberFormat="1" applyFont="1" applyFill="1" applyBorder="1" applyAlignment="1">
      <alignment horizontal="right"/>
    </xf>
    <xf numFmtId="4" fontId="19" fillId="33" borderId="23" xfId="0" applyNumberFormat="1" applyFont="1" applyFill="1" applyBorder="1" applyAlignment="1">
      <alignment horizontal="right"/>
    </xf>
    <xf numFmtId="4" fontId="19" fillId="0" borderId="24" xfId="0" applyNumberFormat="1" applyFont="1" applyBorder="1" applyAlignment="1">
      <alignment horizontal="right"/>
    </xf>
    <xf numFmtId="4" fontId="18" fillId="0" borderId="25" xfId="0" applyNumberFormat="1" applyFont="1" applyBorder="1" applyAlignment="1">
      <alignment/>
    </xf>
    <xf numFmtId="4" fontId="18" fillId="33" borderId="24" xfId="0" applyNumberFormat="1" applyFont="1" applyFill="1" applyBorder="1" applyAlignment="1">
      <alignment horizontal="right"/>
    </xf>
    <xf numFmtId="4" fontId="19" fillId="33" borderId="25" xfId="0" applyNumberFormat="1" applyFont="1" applyFill="1" applyBorder="1" applyAlignment="1">
      <alignment horizontal="right"/>
    </xf>
    <xf numFmtId="4" fontId="19" fillId="0" borderId="25" xfId="0" applyNumberFormat="1" applyFont="1" applyBorder="1" applyAlignment="1">
      <alignment horizontal="right"/>
    </xf>
    <xf numFmtId="0" fontId="18" fillId="0" borderId="26" xfId="0" applyFont="1" applyBorder="1" applyAlignment="1">
      <alignment/>
    </xf>
    <xf numFmtId="4" fontId="18" fillId="27" borderId="27" xfId="0" applyNumberFormat="1" applyFont="1" applyFill="1" applyBorder="1" applyAlignment="1">
      <alignment/>
    </xf>
    <xf numFmtId="4" fontId="18" fillId="0" borderId="28" xfId="0" applyNumberFormat="1" applyFont="1" applyBorder="1" applyAlignment="1">
      <alignment/>
    </xf>
    <xf numFmtId="4" fontId="18" fillId="0" borderId="27" xfId="0" applyNumberFormat="1" applyFont="1" applyBorder="1" applyAlignment="1">
      <alignment/>
    </xf>
    <xf numFmtId="0" fontId="19" fillId="8" borderId="10" xfId="0" applyFont="1" applyFill="1" applyBorder="1" applyAlignment="1">
      <alignment vertical="center" wrapText="1"/>
    </xf>
    <xf numFmtId="4" fontId="19" fillId="2" borderId="21" xfId="0" applyNumberFormat="1" applyFont="1" applyFill="1" applyBorder="1" applyAlignment="1">
      <alignment vertical="center" wrapText="1"/>
    </xf>
    <xf numFmtId="4" fontId="19" fillId="2" borderId="11" xfId="0" applyNumberFormat="1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4" fontId="18" fillId="0" borderId="11" xfId="0" applyNumberFormat="1" applyFont="1" applyBorder="1" applyAlignment="1">
      <alignment vertical="center"/>
    </xf>
    <xf numFmtId="4" fontId="18" fillId="0" borderId="21" xfId="0" applyNumberFormat="1" applyFont="1" applyBorder="1" applyAlignment="1">
      <alignment vertical="center"/>
    </xf>
    <xf numFmtId="0" fontId="19" fillId="8" borderId="10" xfId="0" applyFont="1" applyFill="1" applyBorder="1" applyAlignment="1">
      <alignment wrapText="1"/>
    </xf>
    <xf numFmtId="4" fontId="19" fillId="2" borderId="21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10" fontId="19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8" borderId="29" xfId="0" applyFont="1" applyFill="1" applyBorder="1" applyAlignment="1">
      <alignment horizontal="left"/>
    </xf>
    <xf numFmtId="0" fontId="19" fillId="8" borderId="10" xfId="0" applyFont="1" applyFill="1" applyBorder="1" applyAlignment="1">
      <alignment horizontal="left"/>
    </xf>
    <xf numFmtId="178" fontId="19" fillId="2" borderId="21" xfId="0" applyNumberFormat="1" applyFont="1" applyFill="1" applyBorder="1" applyAlignment="1">
      <alignment/>
    </xf>
    <xf numFmtId="38" fontId="19" fillId="2" borderId="21" xfId="0" applyNumberFormat="1" applyFont="1" applyFill="1" applyBorder="1" applyAlignment="1">
      <alignment horizontal="center"/>
    </xf>
    <xf numFmtId="0" fontId="18" fillId="0" borderId="3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31" xfId="0" applyFont="1" applyBorder="1" applyAlignment="1">
      <alignment/>
    </xf>
    <xf numFmtId="4" fontId="18" fillId="0" borderId="10" xfId="0" applyNumberFormat="1" applyFont="1" applyBorder="1" applyAlignment="1">
      <alignment vertical="center"/>
    </xf>
    <xf numFmtId="4" fontId="18" fillId="10" borderId="17" xfId="0" applyNumberFormat="1" applyFont="1" applyFill="1" applyBorder="1" applyAlignment="1">
      <alignment/>
    </xf>
    <xf numFmtId="4" fontId="18" fillId="10" borderId="32" xfId="0" applyNumberFormat="1" applyFont="1" applyFill="1" applyBorder="1" applyAlignment="1">
      <alignment vertical="center"/>
    </xf>
    <xf numFmtId="0" fontId="20" fillId="10" borderId="33" xfId="0" applyFont="1" applyFill="1" applyBorder="1" applyAlignment="1">
      <alignment/>
    </xf>
    <xf numFmtId="40" fontId="20" fillId="10" borderId="0" xfId="0" applyNumberFormat="1" applyFont="1" applyFill="1" applyBorder="1" applyAlignment="1">
      <alignment/>
    </xf>
    <xf numFmtId="0" fontId="18" fillId="10" borderId="0" xfId="0" applyFont="1" applyFill="1" applyBorder="1" applyAlignment="1">
      <alignment/>
    </xf>
    <xf numFmtId="0" fontId="18" fillId="10" borderId="30" xfId="0" applyFont="1" applyFill="1" applyBorder="1" applyAlignment="1">
      <alignment/>
    </xf>
    <xf numFmtId="0" fontId="18" fillId="10" borderId="18" xfId="0" applyFont="1" applyFill="1" applyBorder="1" applyAlignment="1">
      <alignment/>
    </xf>
    <xf numFmtId="0" fontId="18" fillId="10" borderId="31" xfId="0" applyFont="1" applyFill="1" applyBorder="1" applyAlignment="1">
      <alignment/>
    </xf>
    <xf numFmtId="4" fontId="18" fillId="0" borderId="34" xfId="0" applyNumberFormat="1" applyFont="1" applyBorder="1" applyAlignment="1">
      <alignment vertical="center"/>
    </xf>
    <xf numFmtId="4" fontId="19" fillId="2" borderId="21" xfId="0" applyNumberFormat="1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7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33" xfId="0" applyFont="1" applyBorder="1" applyAlignment="1">
      <alignment/>
    </xf>
    <xf numFmtId="0" fontId="18" fillId="0" borderId="14" xfId="0" applyFont="1" applyFill="1" applyBorder="1" applyAlignment="1">
      <alignment/>
    </xf>
    <xf numFmtId="178" fontId="20" fillId="33" borderId="18" xfId="0" applyNumberFormat="1" applyFont="1" applyFill="1" applyBorder="1" applyAlignment="1">
      <alignment/>
    </xf>
    <xf numFmtId="0" fontId="20" fillId="27" borderId="21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6"/>
  <sheetViews>
    <sheetView showGridLines="0" tabSelected="1" zoomScalePageLayoutView="0" workbookViewId="0" topLeftCell="A1">
      <selection activeCell="E23" sqref="E23"/>
    </sheetView>
  </sheetViews>
  <sheetFormatPr defaultColWidth="11.421875" defaultRowHeight="12.75"/>
  <cols>
    <col min="1" max="1" width="3.7109375" style="1" customWidth="1"/>
    <col min="2" max="2" width="28.7109375" style="1" customWidth="1"/>
    <col min="3" max="13" width="10.7109375" style="1" customWidth="1"/>
    <col min="14" max="16384" width="11.421875" style="1" customWidth="1"/>
  </cols>
  <sheetData>
    <row r="1" ht="15.75" thickBot="1"/>
    <row r="2" spans="2:13" s="3" customFormat="1" ht="15.75" thickBot="1">
      <c r="B2" s="97" t="s">
        <v>25</v>
      </c>
      <c r="C2" s="96"/>
      <c r="D2" s="4"/>
      <c r="E2" s="4"/>
      <c r="F2" s="4"/>
      <c r="G2" s="4"/>
      <c r="H2" s="4"/>
      <c r="I2" s="5"/>
      <c r="J2" s="5"/>
      <c r="K2" s="5"/>
      <c r="L2" s="5"/>
      <c r="M2" s="5"/>
    </row>
    <row r="3" spans="2:13" s="3" customFormat="1" ht="15.75" thickBot="1"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2:13" ht="15.75" thickBot="1">
      <c r="B4" s="10" t="s">
        <v>17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2:13" s="2" customFormat="1" ht="15" thickBot="1">
      <c r="B5" s="15" t="s">
        <v>14</v>
      </c>
      <c r="C5" s="35">
        <v>0</v>
      </c>
      <c r="D5" s="22">
        <v>1</v>
      </c>
      <c r="E5" s="35">
        <v>2</v>
      </c>
      <c r="F5" s="22">
        <v>3</v>
      </c>
      <c r="G5" s="35">
        <v>4</v>
      </c>
      <c r="H5" s="22">
        <v>5</v>
      </c>
      <c r="I5" s="35">
        <v>6</v>
      </c>
      <c r="J5" s="22">
        <v>7</v>
      </c>
      <c r="K5" s="35">
        <v>8</v>
      </c>
      <c r="L5" s="22">
        <v>9</v>
      </c>
      <c r="M5" s="35">
        <v>10</v>
      </c>
    </row>
    <row r="6" spans="2:13" ht="15">
      <c r="B6" s="16" t="s">
        <v>11</v>
      </c>
      <c r="C6" s="36"/>
      <c r="D6" s="23">
        <v>10000</v>
      </c>
      <c r="E6" s="44">
        <f>D6*1.05</f>
        <v>10500</v>
      </c>
      <c r="F6" s="26">
        <f>E6*1.05</f>
        <v>11025</v>
      </c>
      <c r="G6" s="44">
        <f aca="true" t="shared" si="0" ref="G6:M6">F6*1.05</f>
        <v>11576.25</v>
      </c>
      <c r="H6" s="26">
        <f t="shared" si="0"/>
        <v>12155.0625</v>
      </c>
      <c r="I6" s="44">
        <f t="shared" si="0"/>
        <v>12762.815625000001</v>
      </c>
      <c r="J6" s="26">
        <f t="shared" si="0"/>
        <v>13400.956406250001</v>
      </c>
      <c r="K6" s="44">
        <f t="shared" si="0"/>
        <v>14071.004226562502</v>
      </c>
      <c r="L6" s="26">
        <f t="shared" si="0"/>
        <v>14774.554437890627</v>
      </c>
      <c r="M6" s="44">
        <f t="shared" si="0"/>
        <v>15513.28215978516</v>
      </c>
    </row>
    <row r="7" spans="2:13" ht="15.75" thickBot="1">
      <c r="B7" s="17" t="s">
        <v>12</v>
      </c>
      <c r="C7" s="37"/>
      <c r="D7" s="24">
        <v>17200</v>
      </c>
      <c r="E7" s="45">
        <v>15200</v>
      </c>
      <c r="F7" s="24">
        <v>10300</v>
      </c>
      <c r="G7" s="47">
        <f>G6*0.3</f>
        <v>3472.875</v>
      </c>
      <c r="H7" s="31">
        <f aca="true" t="shared" si="1" ref="H7:M7">H6*0.3</f>
        <v>3646.5187499999997</v>
      </c>
      <c r="I7" s="47">
        <f t="shared" si="1"/>
        <v>3828.8446875</v>
      </c>
      <c r="J7" s="31">
        <f t="shared" si="1"/>
        <v>4020.286921875</v>
      </c>
      <c r="K7" s="47">
        <f t="shared" si="1"/>
        <v>4221.30126796875</v>
      </c>
      <c r="L7" s="31">
        <f t="shared" si="1"/>
        <v>4432.366331367188</v>
      </c>
      <c r="M7" s="47">
        <f t="shared" si="1"/>
        <v>4653.984647935547</v>
      </c>
    </row>
    <row r="8" spans="2:13" s="2" customFormat="1" ht="14.25">
      <c r="B8" s="18" t="s">
        <v>15</v>
      </c>
      <c r="C8" s="38"/>
      <c r="D8" s="25">
        <f>D6-D7</f>
        <v>-7200</v>
      </c>
      <c r="E8" s="46">
        <f aca="true" t="shared" si="2" ref="E8:M8">E6-E7</f>
        <v>-4700</v>
      </c>
      <c r="F8" s="25">
        <f t="shared" si="2"/>
        <v>725</v>
      </c>
      <c r="G8" s="46">
        <f t="shared" si="2"/>
        <v>8103.375</v>
      </c>
      <c r="H8" s="25">
        <f t="shared" si="2"/>
        <v>8508.54375</v>
      </c>
      <c r="I8" s="46">
        <f t="shared" si="2"/>
        <v>8933.970937500002</v>
      </c>
      <c r="J8" s="25">
        <f t="shared" si="2"/>
        <v>9380.669484375001</v>
      </c>
      <c r="K8" s="46">
        <f t="shared" si="2"/>
        <v>9849.702958593753</v>
      </c>
      <c r="L8" s="25">
        <f t="shared" si="2"/>
        <v>10342.18810652344</v>
      </c>
      <c r="M8" s="46">
        <f t="shared" si="2"/>
        <v>10859.297511849612</v>
      </c>
    </row>
    <row r="9" spans="2:13" ht="15.75" thickBot="1">
      <c r="B9" s="17" t="s">
        <v>3</v>
      </c>
      <c r="C9" s="39"/>
      <c r="D9" s="24">
        <v>1000</v>
      </c>
      <c r="E9" s="47">
        <f>D9</f>
        <v>1000</v>
      </c>
      <c r="F9" s="31">
        <f>E9</f>
        <v>1000</v>
      </c>
      <c r="G9" s="47">
        <f aca="true" t="shared" si="3" ref="G9:M9">F9</f>
        <v>1000</v>
      </c>
      <c r="H9" s="31">
        <f t="shared" si="3"/>
        <v>1000</v>
      </c>
      <c r="I9" s="47">
        <f t="shared" si="3"/>
        <v>1000</v>
      </c>
      <c r="J9" s="31">
        <f t="shared" si="3"/>
        <v>1000</v>
      </c>
      <c r="K9" s="47">
        <f t="shared" si="3"/>
        <v>1000</v>
      </c>
      <c r="L9" s="31">
        <f t="shared" si="3"/>
        <v>1000</v>
      </c>
      <c r="M9" s="47">
        <f t="shared" si="3"/>
        <v>1000</v>
      </c>
    </row>
    <row r="10" spans="2:13" ht="15">
      <c r="B10" s="16" t="s">
        <v>4</v>
      </c>
      <c r="C10" s="40"/>
      <c r="D10" s="26">
        <f>D8-D9</f>
        <v>-8200</v>
      </c>
      <c r="E10" s="44">
        <f aca="true" t="shared" si="4" ref="E10:J10">E8-E9</f>
        <v>-5700</v>
      </c>
      <c r="F10" s="26">
        <f t="shared" si="4"/>
        <v>-275</v>
      </c>
      <c r="G10" s="44">
        <f t="shared" si="4"/>
        <v>7103.375</v>
      </c>
      <c r="H10" s="26">
        <f t="shared" si="4"/>
        <v>7508.543750000001</v>
      </c>
      <c r="I10" s="44">
        <f t="shared" si="4"/>
        <v>7933.970937500002</v>
      </c>
      <c r="J10" s="26">
        <f t="shared" si="4"/>
        <v>8380.669484375001</v>
      </c>
      <c r="K10" s="44">
        <f>K8-K9</f>
        <v>8849.702958593753</v>
      </c>
      <c r="L10" s="26">
        <f>L8-L9</f>
        <v>9342.18810652344</v>
      </c>
      <c r="M10" s="44">
        <f>M8-M9</f>
        <v>9859.297511849612</v>
      </c>
    </row>
    <row r="11" spans="2:13" ht="15.75" thickBot="1">
      <c r="B11" s="17" t="s">
        <v>0</v>
      </c>
      <c r="C11" s="39"/>
      <c r="D11" s="27">
        <f>D10/3</f>
        <v>-2733.3333333333335</v>
      </c>
      <c r="E11" s="48">
        <f aca="true" t="shared" si="5" ref="E11:J11">E10/3</f>
        <v>-1900</v>
      </c>
      <c r="F11" s="27">
        <f t="shared" si="5"/>
        <v>-91.66666666666667</v>
      </c>
      <c r="G11" s="48">
        <f t="shared" si="5"/>
        <v>2367.7916666666665</v>
      </c>
      <c r="H11" s="32">
        <f t="shared" si="5"/>
        <v>2502.847916666667</v>
      </c>
      <c r="I11" s="52">
        <f t="shared" si="5"/>
        <v>2644.6569791666675</v>
      </c>
      <c r="J11" s="32">
        <f t="shared" si="5"/>
        <v>2793.556494791667</v>
      </c>
      <c r="K11" s="52">
        <f>K10/3</f>
        <v>2949.9009861979175</v>
      </c>
      <c r="L11" s="32">
        <f>L10/3</f>
        <v>3114.06270217448</v>
      </c>
      <c r="M11" s="52">
        <f>M10/3</f>
        <v>3286.432503949871</v>
      </c>
    </row>
    <row r="12" spans="2:13" s="2" customFormat="1" ht="15" thickBot="1">
      <c r="B12" s="19" t="s">
        <v>5</v>
      </c>
      <c r="C12" s="41"/>
      <c r="D12" s="28">
        <f aca="true" t="shared" si="6" ref="D12:M12">D10*2/3</f>
        <v>-5466.666666666667</v>
      </c>
      <c r="E12" s="49">
        <f t="shared" si="6"/>
        <v>-3800</v>
      </c>
      <c r="F12" s="28">
        <f t="shared" si="6"/>
        <v>-183.33333333333334</v>
      </c>
      <c r="G12" s="49">
        <f t="shared" si="6"/>
        <v>4735.583333333333</v>
      </c>
      <c r="H12" s="33">
        <f t="shared" si="6"/>
        <v>5005.695833333334</v>
      </c>
      <c r="I12" s="53">
        <f t="shared" si="6"/>
        <v>5289.313958333335</v>
      </c>
      <c r="J12" s="33">
        <f t="shared" si="6"/>
        <v>5587.112989583334</v>
      </c>
      <c r="K12" s="53">
        <f t="shared" si="6"/>
        <v>5899.801972395835</v>
      </c>
      <c r="L12" s="33">
        <f t="shared" si="6"/>
        <v>6228.12540434896</v>
      </c>
      <c r="M12" s="53">
        <f t="shared" si="6"/>
        <v>6572.865007899742</v>
      </c>
    </row>
    <row r="13" spans="2:13" s="2" customFormat="1" ht="14.25">
      <c r="B13" s="20" t="s">
        <v>16</v>
      </c>
      <c r="C13" s="42"/>
      <c r="D13" s="29">
        <f aca="true" t="shared" si="7" ref="D13:M13">D12+D9</f>
        <v>-4466.666666666667</v>
      </c>
      <c r="E13" s="50">
        <f t="shared" si="7"/>
        <v>-2800</v>
      </c>
      <c r="F13" s="29">
        <f t="shared" si="7"/>
        <v>816.6666666666666</v>
      </c>
      <c r="G13" s="50">
        <f t="shared" si="7"/>
        <v>5735.583333333333</v>
      </c>
      <c r="H13" s="34">
        <f t="shared" si="7"/>
        <v>6005.695833333334</v>
      </c>
      <c r="I13" s="54">
        <f t="shared" si="7"/>
        <v>6289.313958333335</v>
      </c>
      <c r="J13" s="34">
        <f t="shared" si="7"/>
        <v>6587.112989583334</v>
      </c>
      <c r="K13" s="54">
        <f t="shared" si="7"/>
        <v>6899.801972395835</v>
      </c>
      <c r="L13" s="34">
        <f t="shared" si="7"/>
        <v>7228.12540434896</v>
      </c>
      <c r="M13" s="54">
        <f t="shared" si="7"/>
        <v>7572.865007899742</v>
      </c>
    </row>
    <row r="14" spans="2:13" ht="15">
      <c r="B14" s="21" t="s">
        <v>2</v>
      </c>
      <c r="C14" s="43">
        <v>-10000</v>
      </c>
      <c r="D14" s="30"/>
      <c r="E14" s="51"/>
      <c r="F14" s="30"/>
      <c r="G14" s="51"/>
      <c r="H14" s="30"/>
      <c r="I14" s="51"/>
      <c r="J14" s="30"/>
      <c r="K14" s="51"/>
      <c r="L14" s="30"/>
      <c r="M14" s="43">
        <v>0</v>
      </c>
    </row>
    <row r="15" spans="2:13" ht="15.75" thickBot="1">
      <c r="B15" s="55" t="s">
        <v>10</v>
      </c>
      <c r="C15" s="56">
        <v>-500</v>
      </c>
      <c r="D15" s="57"/>
      <c r="E15" s="58"/>
      <c r="F15" s="57"/>
      <c r="G15" s="58"/>
      <c r="H15" s="57"/>
      <c r="I15" s="58"/>
      <c r="J15" s="57"/>
      <c r="K15" s="58"/>
      <c r="L15" s="57"/>
      <c r="M15" s="56">
        <v>500</v>
      </c>
    </row>
    <row r="16" spans="2:13" s="2" customFormat="1" ht="15" thickBot="1">
      <c r="B16" s="59" t="s">
        <v>13</v>
      </c>
      <c r="C16" s="60">
        <f>C15+C14</f>
        <v>-10500</v>
      </c>
      <c r="D16" s="61">
        <f>D13</f>
        <v>-4466.666666666667</v>
      </c>
      <c r="E16" s="60">
        <f>E13</f>
        <v>-2800</v>
      </c>
      <c r="F16" s="61">
        <f>F13</f>
        <v>816.6666666666666</v>
      </c>
      <c r="G16" s="60">
        <f>G13</f>
        <v>5735.583333333333</v>
      </c>
      <c r="H16" s="61">
        <f aca="true" t="shared" si="8" ref="H16:M16">H13+H15</f>
        <v>6005.695833333334</v>
      </c>
      <c r="I16" s="60">
        <f t="shared" si="8"/>
        <v>6289.313958333335</v>
      </c>
      <c r="J16" s="61">
        <f t="shared" si="8"/>
        <v>6587.112989583334</v>
      </c>
      <c r="K16" s="60">
        <f t="shared" si="8"/>
        <v>6899.801972395835</v>
      </c>
      <c r="L16" s="61">
        <f t="shared" si="8"/>
        <v>7228.12540434896</v>
      </c>
      <c r="M16" s="60">
        <f t="shared" si="8"/>
        <v>8072.865007899742</v>
      </c>
    </row>
    <row r="17" spans="2:7" s="8" customFormat="1" ht="15.75" thickBot="1">
      <c r="B17" s="6"/>
      <c r="G17" s="9"/>
    </row>
    <row r="18" spans="2:13" ht="15.75" thickBot="1">
      <c r="B18" s="10" t="s">
        <v>18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</row>
    <row r="19" spans="2:13" ht="15.75" thickBot="1">
      <c r="B19" s="62" t="s">
        <v>6</v>
      </c>
      <c r="C19" s="65">
        <f>C16</f>
        <v>-10500</v>
      </c>
      <c r="D19" s="64">
        <f>D16*1.15^(-1)</f>
        <v>-3884.0579710144934</v>
      </c>
      <c r="E19" s="65">
        <f>E16*1.15^(-2)</f>
        <v>-2117.2022684310023</v>
      </c>
      <c r="F19" s="64">
        <f>F16*1.15^(-3)</f>
        <v>536.9715898194571</v>
      </c>
      <c r="G19" s="65">
        <f>G16*1.15^(-4)</f>
        <v>3279.3383862026426</v>
      </c>
      <c r="H19" s="64">
        <f>H16*1.15^(-5)</f>
        <v>2985.8922476112093</v>
      </c>
      <c r="I19" s="65">
        <f>I16*1.15^(-6)</f>
        <v>2719.043983539246</v>
      </c>
      <c r="J19" s="64">
        <f>J16*1.15^(-7)</f>
        <v>2476.3397589429123</v>
      </c>
      <c r="K19" s="65">
        <f>K16*1.15^(-8)</f>
        <v>2255.557503963484</v>
      </c>
      <c r="L19" s="64">
        <f>L16*1.15^(-9)</f>
        <v>2054.684361968889</v>
      </c>
      <c r="M19" s="65">
        <f>M16*1.15^(-10)</f>
        <v>1995.4887645391918</v>
      </c>
    </row>
    <row r="20" spans="2:13" ht="15.75" thickBot="1">
      <c r="B20" s="66" t="s">
        <v>19</v>
      </c>
      <c r="C20" s="67">
        <f>NPV(0.15,D16:M16)+C16</f>
        <v>1802.0563571415332</v>
      </c>
      <c r="D20" s="13"/>
      <c r="E20" s="13"/>
      <c r="F20" s="13"/>
      <c r="G20" s="13"/>
      <c r="H20" s="13"/>
      <c r="I20" s="13"/>
      <c r="J20" s="13"/>
      <c r="K20" s="13"/>
      <c r="L20" s="13"/>
      <c r="M20" s="14"/>
    </row>
    <row r="21" spans="2:13" ht="15.75" thickBot="1">
      <c r="B21" s="63" t="s">
        <v>1</v>
      </c>
      <c r="C21" s="87">
        <f>C16</f>
        <v>-10500</v>
      </c>
      <c r="D21" s="78">
        <f>D16*1.2^(-1)</f>
        <v>-3722.2222222222226</v>
      </c>
      <c r="E21" s="65">
        <f>E16*1.2^(-2)</f>
        <v>-1944.4444444444443</v>
      </c>
      <c r="F21" s="64">
        <f>F16*1.2^(-3)</f>
        <v>472.608024691358</v>
      </c>
      <c r="G21" s="65">
        <f>G16*1.2^(-4)</f>
        <v>2766.0027649176955</v>
      </c>
      <c r="H21" s="64">
        <f>H16*1.2^(-5)</f>
        <v>2413.554459769376</v>
      </c>
      <c r="I21" s="65">
        <f>I16*1.2^(-6)</f>
        <v>2106.2785193535315</v>
      </c>
      <c r="J21" s="64">
        <f>J16*1.2^(-7)</f>
        <v>1838.342343647112</v>
      </c>
      <c r="K21" s="65">
        <f>K16*1.2^(-8)</f>
        <v>1604.6734167018674</v>
      </c>
      <c r="L21" s="64">
        <f>L16*1.2^(-9)</f>
        <v>1400.8591279563368</v>
      </c>
      <c r="M21" s="65">
        <f>M16*1.2^(-10)</f>
        <v>1303.812768691887</v>
      </c>
    </row>
    <row r="22" spans="2:13" ht="15" customHeight="1" thickBot="1">
      <c r="B22" s="66" t="s">
        <v>19</v>
      </c>
      <c r="C22" s="88">
        <f>NPV(0.2,D16:M16)+C16</f>
        <v>-2260.535240937501</v>
      </c>
      <c r="D22" s="79"/>
      <c r="E22" s="79"/>
      <c r="F22" s="79"/>
      <c r="G22" s="79"/>
      <c r="H22" s="79"/>
      <c r="I22" s="79"/>
      <c r="J22" s="79"/>
      <c r="K22" s="79"/>
      <c r="L22" s="79"/>
      <c r="M22" s="80"/>
    </row>
    <row r="23" spans="2:13" ht="6" customHeight="1" thickBot="1">
      <c r="B23" s="81"/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4"/>
    </row>
    <row r="24" spans="2:13" ht="15.75" thickBot="1">
      <c r="B24" s="71" t="s">
        <v>20</v>
      </c>
      <c r="C24" s="73">
        <f>IRR(C16:M16)</f>
        <v>0.16996687272446354</v>
      </c>
      <c r="D24" s="83"/>
      <c r="E24" s="83"/>
      <c r="F24" s="83"/>
      <c r="G24" s="83"/>
      <c r="H24" s="83"/>
      <c r="I24" s="83"/>
      <c r="J24" s="83"/>
      <c r="K24" s="83"/>
      <c r="L24" s="83"/>
      <c r="M24" s="84"/>
    </row>
    <row r="25" spans="2:13" ht="15.75" thickBot="1">
      <c r="B25" s="72" t="s">
        <v>21</v>
      </c>
      <c r="C25" s="74">
        <f>NPV(0.16997,D16:M16)+C16</f>
        <v>-0.2619590285958111</v>
      </c>
      <c r="D25" s="85"/>
      <c r="E25" s="85"/>
      <c r="F25" s="85"/>
      <c r="G25" s="85"/>
      <c r="H25" s="85"/>
      <c r="I25" s="85"/>
      <c r="J25" s="85"/>
      <c r="K25" s="85"/>
      <c r="L25" s="85"/>
      <c r="M25" s="86"/>
    </row>
    <row r="26" spans="2:3" s="70" customFormat="1" ht="15.75" thickBot="1">
      <c r="B26" s="68"/>
      <c r="C26" s="69"/>
    </row>
    <row r="27" spans="2:13" s="70" customFormat="1" ht="15.75" thickBot="1">
      <c r="B27" s="10" t="s">
        <v>24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</row>
    <row r="28" spans="2:13" ht="7.5" customHeight="1"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1"/>
    </row>
    <row r="29" spans="2:13" ht="15">
      <c r="B29" s="92" t="s">
        <v>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75"/>
    </row>
    <row r="30" spans="2:13" ht="15">
      <c r="B30" s="92" t="s">
        <v>8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75"/>
    </row>
    <row r="31" spans="2:13" ht="15">
      <c r="B31" s="93" t="s">
        <v>7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75"/>
    </row>
    <row r="32" spans="2:13" ht="15">
      <c r="B32" s="93" t="s">
        <v>22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75"/>
    </row>
    <row r="33" spans="2:13" ht="15">
      <c r="B33" s="93" t="s">
        <v>23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75"/>
    </row>
    <row r="34" spans="2:13" ht="7.5" customHeight="1" thickBot="1">
      <c r="B34" s="94"/>
      <c r="C34" s="95"/>
      <c r="D34" s="76"/>
      <c r="E34" s="76"/>
      <c r="F34" s="76"/>
      <c r="G34" s="76"/>
      <c r="H34" s="76"/>
      <c r="I34" s="76"/>
      <c r="J34" s="76"/>
      <c r="K34" s="76"/>
      <c r="L34" s="76"/>
      <c r="M34" s="77"/>
    </row>
    <row r="35" ht="15">
      <c r="G35" s="7"/>
    </row>
    <row r="36" ht="15">
      <c r="B36" s="3"/>
    </row>
  </sheetData>
  <sheetProtection/>
  <mergeCells count="3">
    <mergeCell ref="B4:M4"/>
    <mergeCell ref="B18:M18"/>
    <mergeCell ref="B27:M2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Jean-Jacques BENAIEM</dc:creator>
  <cp:keywords/>
  <dc:description/>
  <cp:lastModifiedBy>JANUARIO Carlos</cp:lastModifiedBy>
  <cp:lastPrinted>2008-11-01T17:04:43Z</cp:lastPrinted>
  <dcterms:created xsi:type="dcterms:W3CDTF">2005-04-28T16:32:32Z</dcterms:created>
  <dcterms:modified xsi:type="dcterms:W3CDTF">2010-04-28T05:39:33Z</dcterms:modified>
  <cp:category/>
  <cp:version/>
  <cp:contentType/>
  <cp:contentStatus/>
</cp:coreProperties>
</file>