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0" windowWidth="9195" windowHeight="4245" tabRatio="705" activeTab="0"/>
  </bookViews>
  <sheets>
    <sheet name="Balance" sheetId="1" r:id="rId1"/>
    <sheet name="Tableau de résultat" sheetId="2" r:id="rId2"/>
    <sheet name="SIG" sheetId="3" r:id="rId3"/>
    <sheet name="CAF" sheetId="4" r:id="rId4"/>
    <sheet name="Bilan" sheetId="5" r:id="rId5"/>
    <sheet name="Bilan fonctionnel" sheetId="6" r:id="rId6"/>
    <sheet name="Analyse bilan fonctionnel" sheetId="7" r:id="rId7"/>
    <sheet name="Commentaires" sheetId="8" r:id="rId8"/>
  </sheets>
  <definedNames>
    <definedName name="_xlnm.Print_Area" localSheetId="0">'Balance'!$B$1:$G$242</definedName>
  </definedNames>
  <calcPr fullCalcOnLoad="1"/>
</workbook>
</file>

<file path=xl/sharedStrings.xml><?xml version="1.0" encoding="utf-8"?>
<sst xmlns="http://schemas.openxmlformats.org/spreadsheetml/2006/main" count="646" uniqueCount="502">
  <si>
    <t>Ventes de marchandises</t>
  </si>
  <si>
    <t>Coût d'achat des marchandises vendues</t>
  </si>
  <si>
    <t>Production Vendue</t>
  </si>
  <si>
    <t>Production Stockée</t>
  </si>
  <si>
    <t>Production de l'exercice</t>
  </si>
  <si>
    <t>Marge commerciale</t>
  </si>
  <si>
    <t>Déstockage de production</t>
  </si>
  <si>
    <t>Valeur ajoutée</t>
  </si>
  <si>
    <t>Excédent brut d'exploitation</t>
  </si>
  <si>
    <t>Autres produits</t>
  </si>
  <si>
    <t>Résultat d'exploitation</t>
  </si>
  <si>
    <t>Produits financiers</t>
  </si>
  <si>
    <t>Produits exceptionnels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</si>
  <si>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</si>
  <si>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</si>
  <si>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</si>
  <si>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</si>
  <si>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</si>
  <si>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</si>
  <si>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</si>
  <si>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</si>
  <si>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Valeur comptable des éléments cédés</t>
  </si>
  <si>
    <t>Résultat de l'exercice</t>
  </si>
  <si>
    <t>N</t>
  </si>
  <si>
    <t>Production Immobilisée</t>
  </si>
  <si>
    <t>Total général</t>
  </si>
  <si>
    <t>en -</t>
  </si>
  <si>
    <t>en +</t>
  </si>
  <si>
    <t xml:space="preserve">N° cptes 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</si>
  <si>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</si>
  <si>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</si>
  <si>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</si>
  <si>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</si>
  <si>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</si>
  <si>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</si>
  <si>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</si>
  <si>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</si>
  <si>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</si>
  <si>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</si>
  <si>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</si>
  <si>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</si>
  <si>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Totaux</t>
  </si>
  <si>
    <t>Subventions d'exploitation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</si>
  <si>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</si>
  <si>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</si>
  <si>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</si>
  <si>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</si>
  <si>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</si>
  <si>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</si>
  <si>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</si>
  <si>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Brut N</t>
  </si>
  <si>
    <t>Amort./dép</t>
  </si>
  <si>
    <t>Net N</t>
  </si>
  <si>
    <t>PASSIF</t>
  </si>
  <si>
    <t>Actif immobilisé</t>
  </si>
  <si>
    <t>Capitaux propres</t>
  </si>
  <si>
    <t>Terrains</t>
  </si>
  <si>
    <t>Constructions</t>
  </si>
  <si>
    <t>Réserve légale</t>
  </si>
  <si>
    <t>Report à nouveau</t>
  </si>
  <si>
    <t>Prêts</t>
  </si>
  <si>
    <t>Actif circulant</t>
  </si>
  <si>
    <t>Stocks de marchandises</t>
  </si>
  <si>
    <t>Dettes</t>
  </si>
  <si>
    <t>Dettes fournisseurs et comptes rattachés</t>
  </si>
  <si>
    <t>Valeurs mobilières de placement</t>
  </si>
  <si>
    <t>Dettes fiscales et sociales</t>
  </si>
  <si>
    <t>Provisions réglementées</t>
  </si>
  <si>
    <t>Autres emprunts</t>
  </si>
  <si>
    <t>Immobilisations incorporelles</t>
  </si>
  <si>
    <t>EMPLOIS STABLES</t>
  </si>
  <si>
    <t>RESSOURCES STABLES</t>
  </si>
  <si>
    <t>TRESORERIE ACTIVE</t>
  </si>
  <si>
    <t>TRESORERIE PASSIVE</t>
  </si>
  <si>
    <t>TOTAUX</t>
  </si>
  <si>
    <t>Eléments</t>
  </si>
  <si>
    <t>-</t>
  </si>
  <si>
    <t>=</t>
  </si>
  <si>
    <t>FRNG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</si>
  <si>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</si>
  <si>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</si>
  <si>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</si>
  <si>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</si>
  <si>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</si>
  <si>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</si>
  <si>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</si>
  <si>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</si>
  <si>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</si>
  <si>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</si>
  <si>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</si>
  <si>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</si>
  <si>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Vérifications</t>
  </si>
  <si>
    <t>Besoin en Fonds de Roulement Hors Exploitation (BFRHE)</t>
  </si>
  <si>
    <t>Avances et acomptes versés sur commandes</t>
  </si>
  <si>
    <t>Capacité d'autofinancement de l'exercice</t>
  </si>
  <si>
    <t>Immobilisations corporelles</t>
  </si>
  <si>
    <t>Immobilisations financières</t>
  </si>
  <si>
    <t>Charges à répartir sur plusieurs exercices</t>
  </si>
  <si>
    <t>ACTIF HORS EXPLOITATION</t>
  </si>
  <si>
    <t>PASSIF HORS EXPLOITATION</t>
  </si>
  <si>
    <t>ACTIF D'EXPLOITATION</t>
  </si>
  <si>
    <t>PASSIF D'EXPLOITATION</t>
  </si>
  <si>
    <t>Capital individuel</t>
  </si>
  <si>
    <t>Compte de l'exploitant</t>
  </si>
  <si>
    <t>Autres approvisionnements</t>
  </si>
  <si>
    <t>En cours de production de biens</t>
  </si>
  <si>
    <t>Caisse</t>
  </si>
  <si>
    <t>Produits constatés d'avance</t>
  </si>
  <si>
    <t>Autres dettes diverses</t>
  </si>
  <si>
    <t>Achats de marchandises</t>
  </si>
  <si>
    <t>Différences négatives de change</t>
  </si>
  <si>
    <t>1°) Constats :</t>
  </si>
  <si>
    <t>Amortissements dérogatoires</t>
  </si>
  <si>
    <t>Pertes de change</t>
  </si>
  <si>
    <t>Gains de change</t>
  </si>
  <si>
    <t>Autres produits financiers</t>
  </si>
  <si>
    <t xml:space="preserve">Intitulés des comptes </t>
  </si>
  <si>
    <t>Provisions pour risques</t>
  </si>
  <si>
    <t>Provisions  réglementées relatives aux stocks</t>
  </si>
  <si>
    <t>Autres provisions pour charges</t>
  </si>
  <si>
    <t>Emprunts auprès des établissements de crédit</t>
  </si>
  <si>
    <t>Intérêts courus</t>
  </si>
  <si>
    <t>Frais d'établissement</t>
  </si>
  <si>
    <t>Frais de recherche et de développement</t>
  </si>
  <si>
    <t>Fonds commercial</t>
  </si>
  <si>
    <t>Titre de participation</t>
  </si>
  <si>
    <t>Dépôts et cautionnements versés</t>
  </si>
  <si>
    <t>Actions propres ou parts propres</t>
  </si>
  <si>
    <t>Amortissements des frais d'établissement</t>
  </si>
  <si>
    <t>Amortissements des terrains</t>
  </si>
  <si>
    <t>Amortissements des constructions</t>
  </si>
  <si>
    <t>Dépréciations des titres de participation</t>
  </si>
  <si>
    <t>Stocks de stocks produits</t>
  </si>
  <si>
    <t>Dépréciations des matières premières</t>
  </si>
  <si>
    <t>Dépréciations des autres approvisionnements</t>
  </si>
  <si>
    <t>Fournisseurs</t>
  </si>
  <si>
    <t>Fournisseurs - Effets à payer</t>
  </si>
  <si>
    <t>Fournisseurs d'immobilisations</t>
  </si>
  <si>
    <t>Fournisseurs d'immobilisations - Effets à payer</t>
  </si>
  <si>
    <t>Fournisseurs - Factures non parvenues</t>
  </si>
  <si>
    <t>Clients</t>
  </si>
  <si>
    <t>Clients - Effets à recevoir</t>
  </si>
  <si>
    <t>Clients - Factures à établir</t>
  </si>
  <si>
    <t>Personnel - Rémunérations dues</t>
  </si>
  <si>
    <t>Personnel - Avances et acomptes</t>
  </si>
  <si>
    <t>Personnel - Oppositions</t>
  </si>
  <si>
    <t>Dettes provisionnées pour congés à payer</t>
  </si>
  <si>
    <t>Sécurité sociale</t>
  </si>
  <si>
    <t>Créances sur cession d'immobilisations</t>
  </si>
  <si>
    <t>Dettes acquisitions de VMP</t>
  </si>
  <si>
    <t>Charges constatées d'avance</t>
  </si>
  <si>
    <t>Dépréciations des comptes de clients</t>
  </si>
  <si>
    <t>Valeurs Mobilières de Placement</t>
  </si>
  <si>
    <t>Valeurs à l'encaissement</t>
  </si>
  <si>
    <t>Chèques postaux</t>
  </si>
  <si>
    <t>Dépréciation Valeurs Mobilières de Placement</t>
  </si>
  <si>
    <t>Achats stockés - Matières premières</t>
  </si>
  <si>
    <t>Achats stockés - Autres approvisionnements</t>
  </si>
  <si>
    <t>Variation des stocks de matières premières</t>
  </si>
  <si>
    <t>Variation des stocks d'autres approvisionnements</t>
  </si>
  <si>
    <t>Variation des stocks de marchandises</t>
  </si>
  <si>
    <t>Achats de matériels, équipements et travaux</t>
  </si>
  <si>
    <t>Achats non stocké de matières et fournitures</t>
  </si>
  <si>
    <t>RRR obtenus sur achats de matières premières</t>
  </si>
  <si>
    <t>RRR obtenus sur achats de marchandises</t>
  </si>
  <si>
    <t>Redevances de crédit-bail</t>
  </si>
  <si>
    <t>Locations</t>
  </si>
  <si>
    <t>Entretien et réparations</t>
  </si>
  <si>
    <t>Primes d'assurances</t>
  </si>
  <si>
    <t>Personnel extérieur à l'entreprise</t>
  </si>
  <si>
    <t>Rémunérations intermédiaires et honoraires</t>
  </si>
  <si>
    <t>Publicité, publications, relations publiques</t>
  </si>
  <si>
    <t>Frais postaux et de télécommunications</t>
  </si>
  <si>
    <t>Services bancaires</t>
  </si>
  <si>
    <t>Rémunérations du personnel</t>
  </si>
  <si>
    <t>Charges de sécurité sociale et de prévoyance</t>
  </si>
  <si>
    <t>Pertes sur créances irrécouvrables</t>
  </si>
  <si>
    <t>Charges d'intérêts</t>
  </si>
  <si>
    <t>Escomptes accordés</t>
  </si>
  <si>
    <t>Charges nettes sur cessions de VMP</t>
  </si>
  <si>
    <t>Charges exceptionnelles sur opérations de gestion</t>
  </si>
  <si>
    <t>Valeurs comptables des éléments d'actif cédés</t>
  </si>
  <si>
    <t>Dotations aux provisions d'exploitation</t>
  </si>
  <si>
    <t>Dotations aux dépréciations des actifs circulants</t>
  </si>
  <si>
    <t>Participation des salariés aux résultats</t>
  </si>
  <si>
    <t>Ventes de produits finis</t>
  </si>
  <si>
    <t>Prestations de services</t>
  </si>
  <si>
    <t>Produits des activités annexes</t>
  </si>
  <si>
    <t>Variation des en-cours de production de biens</t>
  </si>
  <si>
    <t>Variation des stocks de produits</t>
  </si>
  <si>
    <t>Variation des en-cours de production de services</t>
  </si>
  <si>
    <t>Autres produits de gestion courante</t>
  </si>
  <si>
    <t>Produits de participations</t>
  </si>
  <si>
    <t>Produits des autres immobilisations financieres</t>
  </si>
  <si>
    <t>Revenus des valeurs mobilières de placement</t>
  </si>
  <si>
    <t>Escomptes obtenus</t>
  </si>
  <si>
    <t>Produits nets sur cessions de VMP</t>
  </si>
  <si>
    <t>Produits exceptionnels sur opérations de gestion</t>
  </si>
  <si>
    <t>Produits des cessions d'éléments d'actif</t>
  </si>
  <si>
    <t>Transferts de charges d'exploitation</t>
  </si>
  <si>
    <t>Transferts de charges financières</t>
  </si>
  <si>
    <t>Transferts de charges exceptionnelles</t>
  </si>
  <si>
    <t>Concours bancaires courants</t>
  </si>
  <si>
    <t>Provisions pour hausse des prix</t>
  </si>
  <si>
    <t>Immobilisations incorporelles en cours</t>
  </si>
  <si>
    <t>Charges sociales</t>
  </si>
  <si>
    <t>Dotations aux provisions</t>
  </si>
  <si>
    <t>Charges exceptionnelles sur opérations en capital</t>
  </si>
  <si>
    <t>Autres intérêts et produits assimilés</t>
  </si>
  <si>
    <t>Différences positives de change</t>
  </si>
  <si>
    <t>Produits de participation</t>
  </si>
  <si>
    <t>Variations de stocks de marchandises</t>
  </si>
  <si>
    <t>Impôts taxes et versements assimilés</t>
  </si>
  <si>
    <t>Salaires et traitements</t>
  </si>
  <si>
    <t>Autres charges d'exploitation</t>
  </si>
  <si>
    <t>Dotations aux amortissements, dépréciations et provisions</t>
  </si>
  <si>
    <t>Intérêts et charges assimilées</t>
  </si>
  <si>
    <t>Autres produits d'exploitation</t>
  </si>
  <si>
    <t>Produits d'autres valeurs mobilières</t>
  </si>
  <si>
    <t>Total</t>
  </si>
  <si>
    <t>Plus values ou moins values sur cessions</t>
  </si>
  <si>
    <t>Produits</t>
  </si>
  <si>
    <t>Charges</t>
  </si>
  <si>
    <t>Soldes Intermédiaires de gestion</t>
  </si>
  <si>
    <t>Résultat courant avant timpôts</t>
  </si>
  <si>
    <t>Méthode soustractive</t>
  </si>
  <si>
    <t>Excédent ou Insuffisance Brut(e) d'Exploitation</t>
  </si>
  <si>
    <t>Quotes-parts de résultat sur opérations faites en commun</t>
  </si>
  <si>
    <t>Primes liées au capital</t>
  </si>
  <si>
    <t>Ecarts de réévaluation</t>
  </si>
  <si>
    <t>Réserve satutaires ou contractuelles</t>
  </si>
  <si>
    <t>Autres réserves</t>
  </si>
  <si>
    <t>Report à nouveau (solde créditeur)</t>
  </si>
  <si>
    <t>Report à nouveau (solde débiteur)</t>
  </si>
  <si>
    <t>Résultat de l'exercice : bénéfice</t>
  </si>
  <si>
    <t>Résultat de l'exercice : perte</t>
  </si>
  <si>
    <t>Subventions d'équipement</t>
  </si>
  <si>
    <t>Subventions d'investissement inscrites au compte de résultat</t>
  </si>
  <si>
    <t>Mouvements débits</t>
  </si>
  <si>
    <t>Mouvements crédits</t>
  </si>
  <si>
    <t>Soldes débiteurs</t>
  </si>
  <si>
    <t>Soldes créditeurs</t>
  </si>
  <si>
    <t>Provisions  réglementées relatives aux immobilisations</t>
  </si>
  <si>
    <t>Autres provisions réglementées</t>
  </si>
  <si>
    <t>Provisions pour charges à répartir sur plusieurs exercices</t>
  </si>
  <si>
    <t>Emprunts obligataires convertibles</t>
  </si>
  <si>
    <t>Autres emprunts obligataires</t>
  </si>
  <si>
    <t>Dépôts et cautionnements reçus</t>
  </si>
  <si>
    <t>Primes de remboursement des obligations</t>
  </si>
  <si>
    <t>Concessions et droits similaires, brevets, licences, marques, procédés, logiciels, droits et valeurs similaires</t>
  </si>
  <si>
    <t>Droit au bail</t>
  </si>
  <si>
    <t>Autres immobilisations incorporelles</t>
  </si>
  <si>
    <t>Agencements et aménagements de terrains</t>
  </si>
  <si>
    <t>Constructions sur sol d'autrui</t>
  </si>
  <si>
    <t>Matériel industriel</t>
  </si>
  <si>
    <t>Outillage industriel</t>
  </si>
  <si>
    <t>Agencements et aménagements du matériel et outillage industriels</t>
  </si>
  <si>
    <t>Installations générales, agencements, aménagements divers</t>
  </si>
  <si>
    <t>Matériel de transport</t>
  </si>
  <si>
    <t>Matériel de bureau et matériel informatique</t>
  </si>
  <si>
    <t>Mobilier</t>
  </si>
  <si>
    <t>Emballages récupérables</t>
  </si>
  <si>
    <t>Immobilisations corporelles en cours</t>
  </si>
  <si>
    <t>TROJAN SA - Balance après inventaire au 31/12/N</t>
  </si>
  <si>
    <t>Avances et acomptes versés sur commandes d'immobilisations incorporelles</t>
  </si>
  <si>
    <t>Avances et acomptes versés sur commandes d'immobilisations corporelles</t>
  </si>
  <si>
    <t>Titres immobilisés  (droit de propriété)</t>
  </si>
  <si>
    <t>Titres immobilisés  (droit de créance)</t>
  </si>
  <si>
    <t>Titres immobilisés  de l'activité de portefeuille</t>
  </si>
  <si>
    <t>Intérêts courus sur prêts</t>
  </si>
  <si>
    <t>Amortissements des frais de recherche et de développement</t>
  </si>
  <si>
    <t>Amortissements des concessions et droits similaires, brevets, licences, marques, procédés, logiciels, droits et valeurs similaires</t>
  </si>
  <si>
    <t>Amortissements des installations techniques, matériel et outillages industriel</t>
  </si>
  <si>
    <t>Amortissements des autres immobilisation corporelles</t>
  </si>
  <si>
    <t>Dépréciation des immobilisations incorporelles</t>
  </si>
  <si>
    <t>Dépréciation des immobilisations corporelles</t>
  </si>
  <si>
    <t>Dépréciations des titres immobilisés (droit de propriété)</t>
  </si>
  <si>
    <t>Dépréciations des titres immobilisés (droit de créance)</t>
  </si>
  <si>
    <t>Dépréciations des titres immobilisés de l'activité de portefeuille</t>
  </si>
  <si>
    <t>Matières premières</t>
  </si>
  <si>
    <t>En-cours de production</t>
  </si>
  <si>
    <t>Dépréciations des en-cours de production de biens</t>
  </si>
  <si>
    <t>Dépréciations des stocks de produits</t>
  </si>
  <si>
    <t>Dépréciations des stocks de marchandises</t>
  </si>
  <si>
    <t>Fournisseurs - Avances et acomptes versés sur commandes</t>
  </si>
  <si>
    <t>Fournisseurs - Créances pour emballages et matériel à rendre</t>
  </si>
  <si>
    <t>Rabais, remises, ristournes à obtenir et autres avoirs non  reçus</t>
  </si>
  <si>
    <t>Clients douteux ou litigieux</t>
  </si>
  <si>
    <t>Clients - Avances et acomptes reçus sur commandes</t>
  </si>
  <si>
    <t>Clients - Dettes sur emballages et matériel consignés</t>
  </si>
  <si>
    <t>Rabais, remises, ristournes à accorder et autres avoir à établir</t>
  </si>
  <si>
    <t>Dettes provisionnées pour participation des salariés aux résultats</t>
  </si>
  <si>
    <t>Autres organismes sociaux</t>
  </si>
  <si>
    <t>Organisme sociaux - Charges à payer et produits à recevoir</t>
  </si>
  <si>
    <t>Etat - Subventions à recevoir</t>
  </si>
  <si>
    <t>Etat -  Impôts sur les bénéfices</t>
  </si>
  <si>
    <t>TVA due intracommunautaire</t>
  </si>
  <si>
    <t>TVA à décaisser</t>
  </si>
  <si>
    <t>TVA déductible sur immobilisations</t>
  </si>
  <si>
    <t>TVA déductible sur Autres Biens et Services</t>
  </si>
  <si>
    <t>Taxes sur le chiffre d'affaires à régulariser ou en attente</t>
  </si>
  <si>
    <t>Autres impôts, taxes et versements assimilés</t>
  </si>
  <si>
    <t>Etat - Charges à payer et produits à recevoir</t>
  </si>
  <si>
    <t>Créances sur cession de VMP</t>
  </si>
  <si>
    <t>Autres comptes débiteurs ou créditeurs</t>
  </si>
  <si>
    <t>Différence de conversion - Actif</t>
  </si>
  <si>
    <t>Différence de conversion - Passif</t>
  </si>
  <si>
    <t>Banque - CA SA</t>
  </si>
  <si>
    <t>Banque - BNP</t>
  </si>
  <si>
    <t>Banque - LCL</t>
  </si>
  <si>
    <t>Frais accessoires d'achats de matières premières</t>
  </si>
  <si>
    <t>Frais accessoires d'achats de marchandises</t>
  </si>
  <si>
    <t>Sous-traitance générale</t>
  </si>
  <si>
    <t>Charges locatives et de copropriété</t>
  </si>
  <si>
    <t>Etudes et recherches</t>
  </si>
  <si>
    <t>Divers - Documentation</t>
  </si>
  <si>
    <t>Rabais, remises et ristournes obtenus sur services extérieurs</t>
  </si>
  <si>
    <t>Transports de biens et transports collectifs du personnel</t>
  </si>
  <si>
    <t>Déplacements, missions et réceptions</t>
  </si>
  <si>
    <t>Rabais, remises, ristournes obtenus sur autres services extérieurs</t>
  </si>
  <si>
    <t>Impôts, taxes et versements assimilés sur rémunérations (admin.)</t>
  </si>
  <si>
    <t>Impôts, taxes et versements assimilés sur rémunérations (organ.)</t>
  </si>
  <si>
    <t>Autres impôts, taxes et versements assimilés (administration)</t>
  </si>
  <si>
    <t>Autres impôts, taxes et versements assimilés (organismes)</t>
  </si>
  <si>
    <t>Rémunération du travail de l'exploitant</t>
  </si>
  <si>
    <t>Redevances pour concessions, brevets, licences, marques…</t>
  </si>
  <si>
    <t>Autres charges de gestion courante</t>
  </si>
  <si>
    <t>Autres charges exceptionnelles</t>
  </si>
  <si>
    <t>Dotations aux amortissements sur immobilisations corporelles et incorporelles</t>
  </si>
  <si>
    <t>Dotations aux dépréciation des immobilisations corporelles et incorporelles</t>
  </si>
  <si>
    <t>Dotations aux provisions financières</t>
  </si>
  <si>
    <t>Dotations aux dépréciationsdes éléments financièrs</t>
  </si>
  <si>
    <t>Autres dotations aux dépréciationsdes éléments financièrs</t>
  </si>
  <si>
    <t>Dotations aux provisions réglementées (immobilisations)</t>
  </si>
  <si>
    <t>Dotations aux provisions réglementées (stocks)</t>
  </si>
  <si>
    <t>Dotations aux aiutres provisions réglementées</t>
  </si>
  <si>
    <t>Travaux</t>
  </si>
  <si>
    <t>Etudes</t>
  </si>
  <si>
    <t>Rabais, remises, ristournes accordés sur ventes de produits finis</t>
  </si>
  <si>
    <t>Rabais, remises, ristournes accordés sur prestations de services</t>
  </si>
  <si>
    <t>Rabais, remises, ristournes accordés sur ventes de marchandises</t>
  </si>
  <si>
    <t>Production immobilisée - Immobilisations incorporelles</t>
  </si>
  <si>
    <t>Production immobilisée - Immobilisations corporelles</t>
  </si>
  <si>
    <t>Produits divers de gestion courante</t>
  </si>
  <si>
    <t>Quote-part des subventions d'investissement virée au résultat</t>
  </si>
  <si>
    <t>Reprises sur amortissements des immobilisations incorporelles et corporelles</t>
  </si>
  <si>
    <t>Reprises sur provisions d'exploitation</t>
  </si>
  <si>
    <t>Reprises sur dépréciations des immobilisations incorporelles et corporelles</t>
  </si>
  <si>
    <t>Reprises sur dépréciation des actifs circulants</t>
  </si>
  <si>
    <t>Reprises sur provisions financières</t>
  </si>
  <si>
    <t>Reprises sur dépréciations des éléments financiers</t>
  </si>
  <si>
    <t>Autres reprises sur dépréciations des éléments financiers</t>
  </si>
  <si>
    <t>Reprises sur provisions réglementées (immobilisations)</t>
  </si>
  <si>
    <t>Reprises sur provisions réglementées (stocks)</t>
  </si>
  <si>
    <t>Reprises sur autres provisions réglementées</t>
  </si>
  <si>
    <t>Totaux Partiels</t>
  </si>
  <si>
    <t>Production Vendue de biens et services</t>
  </si>
  <si>
    <t>Consommations en provenance des tiers</t>
  </si>
  <si>
    <t>Achats de Matières Premières</t>
  </si>
  <si>
    <t xml:space="preserve">Achats d'autres approvisionnements </t>
  </si>
  <si>
    <t>Montant net du chiffre d'affaires</t>
  </si>
  <si>
    <t>Achats de sous traitance</t>
  </si>
  <si>
    <t>Achats non stockés de matières et fournitures</t>
  </si>
  <si>
    <t>Personnel extérieur</t>
  </si>
  <si>
    <t>Redevances de crédit bail</t>
  </si>
  <si>
    <t>Autres services extérieurs</t>
  </si>
  <si>
    <t>Dotations aux Amortissements et Dépréciations</t>
  </si>
  <si>
    <t>Reprises sur provisions, dépréciations et amortissements d'exploitation</t>
  </si>
  <si>
    <t>Dotations aux Amortissements</t>
  </si>
  <si>
    <t>Dotations aux dépréciations sur immobilisations</t>
  </si>
  <si>
    <t>Dotations aux dépréciations sur actif circulant</t>
  </si>
  <si>
    <t>Dotations aux amortissements, dépréciations et provisions financières</t>
  </si>
  <si>
    <t>Reprises sur dépréciations et provisions financières</t>
  </si>
  <si>
    <t>Charges nettes sur cession de VMP</t>
  </si>
  <si>
    <t>Produits exceptionnels sur opérations en capital</t>
  </si>
  <si>
    <t>Valeur Comptable des Eléménts d'Actif Cédés</t>
  </si>
  <si>
    <t>Produits de Cession d'Eléments d'Actif</t>
  </si>
  <si>
    <t>Subventions d'investissements virées au résultat de l'exercice</t>
  </si>
  <si>
    <t>Reprises sur dépréciations et provisions exceptionnelles</t>
  </si>
  <si>
    <t>Résultat de l'exercice (SC) : Bénéfice</t>
  </si>
  <si>
    <t>Résultat de l'exercice (SD) : Perte</t>
  </si>
  <si>
    <t>Résultat financier</t>
  </si>
  <si>
    <t>Résultat courant avant impôt</t>
  </si>
  <si>
    <t>Résulat exceptionnel</t>
  </si>
  <si>
    <t>TROJAN SA - Tableau de résultat au 31/12/N</t>
  </si>
  <si>
    <t>Variations de stocks de Matières 1ères et approvisionnements</t>
  </si>
  <si>
    <t>Autres charges financières</t>
  </si>
  <si>
    <t>Autres</t>
  </si>
  <si>
    <t>Quotes-parts de résultat sur opérations en commun</t>
  </si>
  <si>
    <t>Ventes</t>
  </si>
  <si>
    <t>En cours de production de services</t>
  </si>
  <si>
    <t>Consommation de l'exercice en provenance de tiers</t>
  </si>
  <si>
    <t xml:space="preserve">Excédent brut (insuffisance) brute d'exploitation </t>
  </si>
  <si>
    <t>% Prod.</t>
  </si>
  <si>
    <t>Reprises sur provisions et transferts de charges</t>
  </si>
  <si>
    <t>Dotations aux amortissements, dépréciation et provisions</t>
  </si>
  <si>
    <t>Résultat courant avant impôts +</t>
  </si>
  <si>
    <t>TROJAN SA - Tableau des Soldes Intermédiaires de Gestion au 31/12/N</t>
  </si>
  <si>
    <t>TROJAN SA - Capacité d'Autofinancement de l'exercice N</t>
  </si>
  <si>
    <t>Méthode additive</t>
  </si>
  <si>
    <t>Autres profuits exceptionnels</t>
  </si>
  <si>
    <t>Autres produits exceptionnels sur opérations en capital</t>
  </si>
  <si>
    <t>Total produits encaissés</t>
  </si>
  <si>
    <t>Total charges décaissées</t>
  </si>
  <si>
    <t>Autres charges exceptionnelles sur opérations en capital</t>
  </si>
  <si>
    <t>Dotations d'exploitation</t>
  </si>
  <si>
    <t>Dotations financières</t>
  </si>
  <si>
    <t>Dotations exceptionnelles</t>
  </si>
  <si>
    <t>Total charges calculées</t>
  </si>
  <si>
    <t>Total produits calculés</t>
  </si>
  <si>
    <t>Reprises d'exploitation</t>
  </si>
  <si>
    <t>Reprises financières</t>
  </si>
  <si>
    <t>Reprises exceptionnelles</t>
  </si>
  <si>
    <t>Capital souscrit non applelé</t>
  </si>
  <si>
    <t>Prime d'émission, de fusion, d'apport</t>
  </si>
  <si>
    <t>Concessions, brevets, licences, marques, procédés, logiciels, droits et valeurs similaires</t>
  </si>
  <si>
    <t>Ecart de réévaluation</t>
  </si>
  <si>
    <t>Ecart d'équivalence</t>
  </si>
  <si>
    <t>Réserves</t>
  </si>
  <si>
    <t>Avances acomptes sur immobilisations incorporelles</t>
  </si>
  <si>
    <t>Réserves statutaires ou contractuelles</t>
  </si>
  <si>
    <t>Réserves réglementées</t>
  </si>
  <si>
    <t>Sous total</t>
  </si>
  <si>
    <t>Installations techniques matériel et outillage industriels</t>
  </si>
  <si>
    <t>Résultat de l'exercice (Bénéfice ou Perte)</t>
  </si>
  <si>
    <t>Autres immobilisations corporelles</t>
  </si>
  <si>
    <t>Subventions d'investissement</t>
  </si>
  <si>
    <t>Avances acomptes sur immobilisations corporelles</t>
  </si>
  <si>
    <t>Autres fonds propres</t>
  </si>
  <si>
    <t>Participations</t>
  </si>
  <si>
    <t>Avances conditionnées</t>
  </si>
  <si>
    <t>Créances rattachées à des participations</t>
  </si>
  <si>
    <t>Titres immobilisés de l'activité de portefeuille</t>
  </si>
  <si>
    <t>Total I bis</t>
  </si>
  <si>
    <t>Autres Titres immobilisés</t>
  </si>
  <si>
    <t>Provisions pour charges</t>
  </si>
  <si>
    <t>Stocks et en cours</t>
  </si>
  <si>
    <t>Dettes financières</t>
  </si>
  <si>
    <t>Stocks de Matières Premières et approvisionnements</t>
  </si>
  <si>
    <t>En cours de production</t>
  </si>
  <si>
    <t>Autres Emprunts obligataires</t>
  </si>
  <si>
    <t>Stocks de Produits Intermédiaires et Finis</t>
  </si>
  <si>
    <t>Emprunts et dettes financières divers</t>
  </si>
  <si>
    <t>Avances et acomptes reçus sur commandes en cours</t>
  </si>
  <si>
    <t xml:space="preserve">Créances d'exploitation </t>
  </si>
  <si>
    <t>Dettes d'exploitation</t>
  </si>
  <si>
    <t>Créances clients et comptes rattachés</t>
  </si>
  <si>
    <t>Autres créances d'exploitation</t>
  </si>
  <si>
    <t>Créances diverses</t>
  </si>
  <si>
    <t xml:space="preserve">Autres dettes </t>
  </si>
  <si>
    <t>Capital souscrit - appelé, non versé</t>
  </si>
  <si>
    <t>Dettes diverses</t>
  </si>
  <si>
    <t>Dettes sur immobilisations et comptes rattachés</t>
  </si>
  <si>
    <t>Actions propres</t>
  </si>
  <si>
    <t>Dettes fiscales (impôts sur les bébfices)</t>
  </si>
  <si>
    <t>Autres Titres</t>
  </si>
  <si>
    <t>Instruments de trésorerie</t>
  </si>
  <si>
    <t>Disponibilités</t>
  </si>
  <si>
    <t>Charges à répartir sur plusieurs exercices (III)</t>
  </si>
  <si>
    <t>Primes de remboursement des emprunts (IV)</t>
  </si>
  <si>
    <t>Ecarts de conversion Actif (V)</t>
  </si>
  <si>
    <t>Ecarts de conversion Passif (IV)</t>
  </si>
  <si>
    <t>TOTAL GENERAL (I + II + III + IV + V)</t>
  </si>
  <si>
    <t>TOTAL GENERAL (I + Ibis + II + III + IV)</t>
  </si>
  <si>
    <t>(1) Dont concours bancaires courants et soldes créditeurs de banque</t>
  </si>
  <si>
    <t>Emprunts et dettes auprès des établissements de crédit (1)</t>
  </si>
  <si>
    <t xml:space="preserve">TROJAN SA - Bilan au 31/12/N </t>
  </si>
  <si>
    <t>Capital social (dont versé :                     )</t>
  </si>
  <si>
    <t>Actions sur les FRNG  :</t>
  </si>
  <si>
    <t>Actions sur le BFR :</t>
  </si>
  <si>
    <t>TROJAN SA - Bilan fonctionnel avant affectation du résultat au 31/12/N</t>
  </si>
  <si>
    <t>FRNG = BFRE + BFRHE + TN</t>
  </si>
  <si>
    <t>Commentaires sur la situation financière de la SA TROJAN</t>
  </si>
  <si>
    <t xml:space="preserve">Actions sur la trésorerie : </t>
  </si>
  <si>
    <t>4°) Conclusion :</t>
  </si>
  <si>
    <t>Entreprise performante et rentable.</t>
  </si>
  <si>
    <t>Elle dispose d'équipements récents suite à des investissements financés par emprunts et subventions.</t>
  </si>
  <si>
    <t>Revoir la structure de son financement.</t>
  </si>
  <si>
    <t>Solliciter les associés ou actionnaires pour une augmentation de capital en numéraire.</t>
  </si>
  <si>
    <t xml:space="preserve">          Rembourser les Concours Bancaires Courants très coûteux.</t>
  </si>
  <si>
    <t xml:space="preserve">          b) négocier des délais plus longs auprès des fournisseurs.</t>
  </si>
  <si>
    <t xml:space="preserve">          a) réduire les stocks (augmenter la vitesse de rotation) et les créances clients.</t>
  </si>
  <si>
    <t xml:space="preserve">          b) réduire les immobilisations (cessions de terrains, de participations …).</t>
  </si>
  <si>
    <t xml:space="preserve">          a) augmenter les ressources propres par une augmentation de capital.</t>
  </si>
  <si>
    <t>3°) Propositions de solutions :</t>
  </si>
  <si>
    <t>de Roulement l'entreprise a recours aux Concours Bancaires Courants.</t>
  </si>
  <si>
    <t>En raison de l'insuffisance du Fonds de Roulement Net Global pour financer le Besoin en Fonds.</t>
  </si>
  <si>
    <t>Poids très lourd des stocks et des créances clients dans l'actif circulant.</t>
  </si>
  <si>
    <t>Trésorerie nette négative.</t>
  </si>
  <si>
    <t>Faiblesse de son indépendance financière.</t>
  </si>
  <si>
    <t>Poids des charges financières (intérêts sur emprunts).</t>
  </si>
  <si>
    <t>Endettement trop élevé par rapport aux capitaux propres.</t>
  </si>
  <si>
    <t>Insuffisance des fonds propres.</t>
  </si>
  <si>
    <t>Importance des actifs immobilisés (terrains, constructions, participations financières,…).</t>
  </si>
  <si>
    <t>2°) Analyse :</t>
  </si>
  <si>
    <t>Elle dispose d'un fonds de roulement net global.</t>
  </si>
  <si>
    <t>Bonne capacité d'autofinancement.</t>
  </si>
  <si>
    <t>Bons ratios d'activité.</t>
  </si>
  <si>
    <t>Entreprise bénéficiaire.</t>
  </si>
  <si>
    <t>Activité commerciale et activité industrielle.</t>
  </si>
  <si>
    <t>l</t>
  </si>
  <si>
    <r>
      <t xml:space="preserve">TROJAN SA - Analyse du bilan </t>
    </r>
    <r>
      <rPr>
        <b/>
        <sz val="12"/>
        <color indexed="12"/>
        <rFont val="Times New Roman"/>
        <family val="1"/>
      </rPr>
      <t>fonctionnel</t>
    </r>
    <r>
      <rPr>
        <b/>
        <sz val="12"/>
        <color indexed="12"/>
        <rFont val="Times New Roman"/>
        <family val="1"/>
      </rPr>
      <t xml:space="preserve"> au 31/12/N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</si>
</sst>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  <numFmt numFmtId="179" formatCode="#,##0.00\ &quot;€&quot;"/>
    <numFmt numFmtId="180" formatCode="#,##0.00\ _€"/>
    <numFmt numFmtId="181" formatCode="0.0%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b/>
      <i/>
      <sz val="8.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Times New Roman"/>
      <family val="1"/>
    </font>
    <font>
      <b/>
      <sz val="12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36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4" fontId="7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" fontId="7" fillId="0" borderId="19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right" vertical="center"/>
    </xf>
    <xf numFmtId="1" fontId="7" fillId="33" borderId="19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1" fontId="7" fillId="33" borderId="2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4" fontId="7" fillId="33" borderId="21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vertical="center"/>
    </xf>
    <xf numFmtId="4" fontId="7" fillId="33" borderId="13" xfId="0" applyNumberFormat="1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11" fillId="33" borderId="22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horizontal="right" vertical="center" wrapText="1"/>
    </xf>
    <xf numFmtId="4" fontId="8" fillId="33" borderId="23" xfId="0" applyNumberFormat="1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 wrapText="1"/>
    </xf>
    <xf numFmtId="4" fontId="8" fillId="33" borderId="23" xfId="0" applyNumberFormat="1" applyFont="1" applyFill="1" applyBorder="1" applyAlignment="1">
      <alignment vertical="center"/>
    </xf>
    <xf numFmtId="4" fontId="8" fillId="33" borderId="22" xfId="0" applyNumberFormat="1" applyFont="1" applyFill="1" applyBorder="1" applyAlignment="1">
      <alignment vertical="center"/>
    </xf>
    <xf numFmtId="4" fontId="12" fillId="33" borderId="23" xfId="0" applyNumberFormat="1" applyFont="1" applyFill="1" applyBorder="1" applyAlignment="1">
      <alignment vertical="center"/>
    </xf>
    <xf numFmtId="0" fontId="10" fillId="9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4" fontId="8" fillId="33" borderId="22" xfId="0" applyNumberFormat="1" applyFont="1" applyFill="1" applyBorder="1" applyAlignment="1">
      <alignment horizontal="right" vertical="center"/>
    </xf>
    <xf numFmtId="4" fontId="7" fillId="33" borderId="22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/>
    </xf>
    <xf numFmtId="4" fontId="7" fillId="0" borderId="27" xfId="0" applyNumberFormat="1" applyFont="1" applyBorder="1" applyAlignment="1">
      <alignment horizontal="right" vertical="center"/>
    </xf>
    <xf numFmtId="4" fontId="7" fillId="33" borderId="22" xfId="0" applyNumberFormat="1" applyFont="1" applyFill="1" applyBorder="1" applyAlignment="1">
      <alignment horizontal="right" vertical="center"/>
    </xf>
    <xf numFmtId="4" fontId="7" fillId="33" borderId="28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 horizontal="right" vertical="center"/>
    </xf>
    <xf numFmtId="0" fontId="8" fillId="8" borderId="23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/>
    </xf>
    <xf numFmtId="0" fontId="8" fillId="10" borderId="24" xfId="0" applyFont="1" applyFill="1" applyBorder="1" applyAlignment="1">
      <alignment horizontal="center"/>
    </xf>
    <xf numFmtId="0" fontId="8" fillId="10" borderId="25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right" vertical="center"/>
    </xf>
    <xf numFmtId="4" fontId="8" fillId="33" borderId="22" xfId="0" applyNumberFormat="1" applyFont="1" applyFill="1" applyBorder="1" applyAlignment="1">
      <alignment horizontal="center" vertical="center"/>
    </xf>
    <xf numFmtId="4" fontId="8" fillId="0" borderId="22" xfId="0" applyNumberFormat="1" applyFont="1" applyBorder="1" applyAlignment="1">
      <alignment vertical="center"/>
    </xf>
    <xf numFmtId="4" fontId="8" fillId="33" borderId="28" xfId="0" applyNumberFormat="1" applyFont="1" applyFill="1" applyBorder="1" applyAlignment="1">
      <alignment vertical="center"/>
    </xf>
    <xf numFmtId="4" fontId="8" fillId="33" borderId="26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right" vertical="center"/>
    </xf>
    <xf numFmtId="4" fontId="7" fillId="33" borderId="26" xfId="0" applyNumberFormat="1" applyFont="1" applyFill="1" applyBorder="1" applyAlignment="1">
      <alignment horizontal="right" vertical="center"/>
    </xf>
    <xf numFmtId="4" fontId="7" fillId="33" borderId="22" xfId="0" applyNumberFormat="1" applyFont="1" applyFill="1" applyBorder="1" applyAlignment="1">
      <alignment horizontal="center" vertical="center"/>
    </xf>
    <xf numFmtId="4" fontId="7" fillId="33" borderId="22" xfId="0" applyNumberFormat="1" applyFont="1" applyFill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4" fontId="7" fillId="33" borderId="28" xfId="0" applyNumberFormat="1" applyFont="1" applyFill="1" applyBorder="1" applyAlignment="1">
      <alignment vertical="center"/>
    </xf>
    <xf numFmtId="4" fontId="7" fillId="33" borderId="26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vertical="center"/>
    </xf>
    <xf numFmtId="0" fontId="7" fillId="33" borderId="26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/>
    </xf>
    <xf numFmtId="4" fontId="8" fillId="33" borderId="26" xfId="0" applyNumberFormat="1" applyFont="1" applyFill="1" applyBorder="1" applyAlignment="1">
      <alignment vertical="center"/>
    </xf>
    <xf numFmtId="0" fontId="8" fillId="0" borderId="26" xfId="0" applyFont="1" applyBorder="1" applyAlignment="1">
      <alignment/>
    </xf>
    <xf numFmtId="4" fontId="7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0" fontId="9" fillId="34" borderId="0" xfId="0" applyFont="1" applyFill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9" fillId="33" borderId="30" xfId="0" applyFont="1" applyFill="1" applyBorder="1" applyAlignment="1">
      <alignment vertical="center" wrapText="1"/>
    </xf>
    <xf numFmtId="0" fontId="7" fillId="0" borderId="22" xfId="0" applyFont="1" applyBorder="1" applyAlignment="1">
      <alignment/>
    </xf>
    <xf numFmtId="4" fontId="8" fillId="0" borderId="23" xfId="0" applyNumberFormat="1" applyFont="1" applyBorder="1" applyAlignment="1">
      <alignment vertical="center"/>
    </xf>
    <xf numFmtId="4" fontId="7" fillId="33" borderId="26" xfId="0" applyNumberFormat="1" applyFont="1" applyFill="1" applyBorder="1" applyAlignment="1">
      <alignment vertical="center"/>
    </xf>
    <xf numFmtId="4" fontId="13" fillId="3" borderId="22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0" fontId="8" fillId="9" borderId="23" xfId="0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/>
    </xf>
    <xf numFmtId="0" fontId="8" fillId="12" borderId="23" xfId="0" applyFont="1" applyFill="1" applyBorder="1" applyAlignment="1">
      <alignment/>
    </xf>
    <xf numFmtId="4" fontId="13" fillId="3" borderId="23" xfId="0" applyNumberFormat="1" applyFont="1" applyFill="1" applyBorder="1" applyAlignment="1">
      <alignment/>
    </xf>
    <xf numFmtId="0" fontId="12" fillId="33" borderId="23" xfId="0" applyFont="1" applyFill="1" applyBorder="1" applyAlignment="1">
      <alignment horizontal="right" vertical="center" wrapText="1"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8" fillId="10" borderId="3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4" fontId="13" fillId="0" borderId="34" xfId="0" applyNumberFormat="1" applyFont="1" applyFill="1" applyBorder="1" applyAlignment="1">
      <alignment/>
    </xf>
    <xf numFmtId="0" fontId="8" fillId="10" borderId="3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4" fontId="8" fillId="0" borderId="14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4" fontId="8" fillId="0" borderId="42" xfId="0" applyNumberFormat="1" applyFont="1" applyBorder="1" applyAlignment="1">
      <alignment/>
    </xf>
    <xf numFmtId="4" fontId="8" fillId="0" borderId="43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0" fontId="8" fillId="10" borderId="44" xfId="0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/>
    </xf>
    <xf numFmtId="0" fontId="7" fillId="8" borderId="46" xfId="0" applyFont="1" applyFill="1" applyBorder="1" applyAlignment="1">
      <alignment/>
    </xf>
    <xf numFmtId="0" fontId="7" fillId="8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8" borderId="49" xfId="0" applyFont="1" applyFill="1" applyBorder="1" applyAlignment="1">
      <alignment/>
    </xf>
    <xf numFmtId="0" fontId="8" fillId="0" borderId="50" xfId="0" applyFont="1" applyBorder="1" applyAlignment="1">
      <alignment horizontal="right"/>
    </xf>
    <xf numFmtId="4" fontId="8" fillId="0" borderId="35" xfId="0" applyNumberFormat="1" applyFont="1" applyBorder="1" applyAlignment="1">
      <alignment/>
    </xf>
    <xf numFmtId="0" fontId="7" fillId="8" borderId="44" xfId="0" applyFont="1" applyFill="1" applyBorder="1" applyAlignment="1">
      <alignment/>
    </xf>
    <xf numFmtId="4" fontId="8" fillId="0" borderId="29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4" fontId="8" fillId="0" borderId="52" xfId="0" applyNumberFormat="1" applyFont="1" applyBorder="1" applyAlignment="1">
      <alignment/>
    </xf>
    <xf numFmtId="4" fontId="8" fillId="0" borderId="52" xfId="0" applyNumberFormat="1" applyFont="1" applyFill="1" applyBorder="1" applyAlignment="1">
      <alignment/>
    </xf>
    <xf numFmtId="4" fontId="8" fillId="9" borderId="30" xfId="0" applyNumberFormat="1" applyFont="1" applyFill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10" fontId="8" fillId="0" borderId="22" xfId="53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0" fontId="4" fillId="0" borderId="0" xfId="0" applyFont="1" applyFill="1" applyAlignment="1">
      <alignment/>
    </xf>
    <xf numFmtId="4" fontId="6" fillId="0" borderId="22" xfId="0" applyNumberFormat="1" applyFont="1" applyBorder="1" applyAlignment="1">
      <alignment/>
    </xf>
    <xf numFmtId="0" fontId="4" fillId="0" borderId="53" xfId="0" applyFont="1" applyBorder="1" applyAlignment="1">
      <alignment/>
    </xf>
    <xf numFmtId="0" fontId="6" fillId="0" borderId="0" xfId="0" applyFont="1" applyAlignment="1">
      <alignment/>
    </xf>
    <xf numFmtId="0" fontId="4" fillId="8" borderId="23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8" xfId="0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4" fontId="6" fillId="0" borderId="26" xfId="0" applyNumberFormat="1" applyFont="1" applyFill="1" applyBorder="1" applyAlignment="1">
      <alignment/>
    </xf>
    <xf numFmtId="0" fontId="6" fillId="0" borderId="12" xfId="0" applyFont="1" applyBorder="1" applyAlignment="1">
      <alignment horizontal="right"/>
    </xf>
    <xf numFmtId="0" fontId="6" fillId="11" borderId="53" xfId="0" applyFont="1" applyFill="1" applyBorder="1" applyAlignment="1">
      <alignment horizontal="right"/>
    </xf>
    <xf numFmtId="4" fontId="4" fillId="0" borderId="22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7" fillId="33" borderId="31" xfId="0" applyNumberFormat="1" applyFont="1" applyFill="1" applyBorder="1" applyAlignment="1">
      <alignment vertical="center"/>
    </xf>
    <xf numFmtId="4" fontId="7" fillId="33" borderId="54" xfId="0" applyNumberFormat="1" applyFont="1" applyFill="1" applyBorder="1" applyAlignment="1">
      <alignment vertical="center"/>
    </xf>
    <xf numFmtId="0" fontId="7" fillId="33" borderId="28" xfId="0" applyFont="1" applyFill="1" applyBorder="1" applyAlignment="1">
      <alignment vertical="center" wrapText="1"/>
    </xf>
    <xf numFmtId="4" fontId="4" fillId="0" borderId="26" xfId="0" applyNumberFormat="1" applyFont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64" fillId="5" borderId="28" xfId="0" applyNumberFormat="1" applyFont="1" applyFill="1" applyBorder="1" applyAlignment="1">
      <alignment/>
    </xf>
    <xf numFmtId="4" fontId="6" fillId="0" borderId="55" xfId="0" applyNumberFormat="1" applyFont="1" applyFill="1" applyBorder="1" applyAlignment="1">
      <alignment/>
    </xf>
    <xf numFmtId="4" fontId="64" fillId="5" borderId="54" xfId="0" applyNumberFormat="1" applyFont="1" applyFill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6" fillId="2" borderId="23" xfId="0" applyNumberFormat="1" applyFont="1" applyFill="1" applyBorder="1" applyAlignment="1">
      <alignment/>
    </xf>
    <xf numFmtId="4" fontId="6" fillId="2" borderId="25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10" borderId="23" xfId="0" applyFont="1" applyFill="1" applyBorder="1" applyAlignment="1">
      <alignment horizontal="center" vertical="top" wrapText="1"/>
    </xf>
    <xf numFmtId="0" fontId="18" fillId="10" borderId="25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0" fontId="15" fillId="33" borderId="56" xfId="0" applyFont="1" applyFill="1" applyBorder="1" applyAlignment="1">
      <alignment vertical="center" wrapText="1"/>
    </xf>
    <xf numFmtId="0" fontId="15" fillId="33" borderId="26" xfId="0" applyFont="1" applyFill="1" applyBorder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33" borderId="26" xfId="0" applyFont="1" applyFill="1" applyBorder="1" applyAlignment="1">
      <alignment vertical="center" wrapText="1"/>
    </xf>
    <xf numFmtId="0" fontId="18" fillId="8" borderId="23" xfId="0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vertical="center" wrapText="1"/>
    </xf>
    <xf numFmtId="4" fontId="15" fillId="33" borderId="22" xfId="0" applyNumberFormat="1" applyFont="1" applyFill="1" applyBorder="1" applyAlignment="1">
      <alignment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vertical="center" wrapText="1"/>
    </xf>
    <xf numFmtId="4" fontId="15" fillId="33" borderId="0" xfId="0" applyNumberFormat="1" applyFont="1" applyFill="1" applyBorder="1" applyAlignment="1">
      <alignment horizontal="right" vertical="center" wrapText="1"/>
    </xf>
    <xf numFmtId="4" fontId="15" fillId="33" borderId="22" xfId="0" applyNumberFormat="1" applyFont="1" applyFill="1" applyBorder="1" applyAlignment="1">
      <alignment horizontal="right" vertical="center" wrapText="1"/>
    </xf>
    <xf numFmtId="4" fontId="18" fillId="33" borderId="22" xfId="0" applyNumberFormat="1" applyFont="1" applyFill="1" applyBorder="1" applyAlignment="1">
      <alignment horizontal="right" vertical="center" wrapText="1"/>
    </xf>
    <xf numFmtId="0" fontId="15" fillId="33" borderId="22" xfId="0" applyFont="1" applyFill="1" applyBorder="1" applyAlignment="1">
      <alignment vertical="center" wrapText="1"/>
    </xf>
    <xf numFmtId="0" fontId="14" fillId="33" borderId="22" xfId="0" applyFont="1" applyFill="1" applyBorder="1" applyAlignment="1">
      <alignment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4" fontId="15" fillId="0" borderId="22" xfId="0" applyNumberFormat="1" applyFont="1" applyBorder="1" applyAlignment="1">
      <alignment vertical="center" wrapText="1"/>
    </xf>
    <xf numFmtId="0" fontId="15" fillId="33" borderId="22" xfId="0" applyFont="1" applyFill="1" applyBorder="1" applyAlignment="1">
      <alignment horizontal="right" vertical="center" wrapText="1"/>
    </xf>
    <xf numFmtId="4" fontId="18" fillId="0" borderId="28" xfId="0" applyNumberFormat="1" applyFont="1" applyBorder="1" applyAlignment="1">
      <alignment vertical="center" wrapText="1"/>
    </xf>
    <xf numFmtId="0" fontId="19" fillId="33" borderId="22" xfId="0" applyFont="1" applyFill="1" applyBorder="1" applyAlignment="1">
      <alignment vertical="center" wrapText="1"/>
    </xf>
    <xf numFmtId="4" fontId="20" fillId="35" borderId="23" xfId="0" applyNumberFormat="1" applyFont="1" applyFill="1" applyBorder="1" applyAlignment="1">
      <alignment horizontal="right" vertical="center" wrapText="1"/>
    </xf>
    <xf numFmtId="4" fontId="15" fillId="33" borderId="26" xfId="0" applyNumberFormat="1" applyFont="1" applyFill="1" applyBorder="1" applyAlignment="1">
      <alignment horizontal="right" vertical="center" wrapText="1"/>
    </xf>
    <xf numFmtId="4" fontId="15" fillId="33" borderId="28" xfId="0" applyNumberFormat="1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right" vertical="center" wrapText="1"/>
    </xf>
    <xf numFmtId="4" fontId="18" fillId="33" borderId="23" xfId="0" applyNumberFormat="1" applyFont="1" applyFill="1" applyBorder="1" applyAlignment="1">
      <alignment horizontal="right" vertical="center" wrapText="1"/>
    </xf>
    <xf numFmtId="0" fontId="18" fillId="33" borderId="22" xfId="0" applyFont="1" applyFill="1" applyBorder="1" applyAlignment="1">
      <alignment horizontal="center" vertical="center" wrapText="1"/>
    </xf>
    <xf numFmtId="4" fontId="21" fillId="33" borderId="26" xfId="0" applyNumberFormat="1" applyFont="1" applyFill="1" applyBorder="1" applyAlignment="1">
      <alignment horizontal="right" vertical="center" wrapText="1"/>
    </xf>
    <xf numFmtId="0" fontId="15" fillId="33" borderId="28" xfId="0" applyFont="1" applyFill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33" borderId="23" xfId="0" applyFont="1" applyFill="1" applyBorder="1" applyAlignment="1">
      <alignment horizontal="right" vertical="center" wrapText="1"/>
    </xf>
    <xf numFmtId="4" fontId="18" fillId="33" borderId="29" xfId="0" applyNumberFormat="1" applyFont="1" applyFill="1" applyBorder="1" applyAlignment="1">
      <alignment horizontal="right" vertical="center" wrapText="1"/>
    </xf>
    <xf numFmtId="0" fontId="18" fillId="33" borderId="29" xfId="0" applyFont="1" applyFill="1" applyBorder="1" applyAlignment="1">
      <alignment horizontal="right" vertical="center" wrapText="1"/>
    </xf>
    <xf numFmtId="4" fontId="18" fillId="33" borderId="26" xfId="0" applyNumberFormat="1" applyFont="1" applyFill="1" applyBorder="1" applyAlignment="1">
      <alignment horizontal="right" vertical="center" wrapText="1"/>
    </xf>
    <xf numFmtId="0" fontId="14" fillId="33" borderId="26" xfId="0" applyFont="1" applyFill="1" applyBorder="1" applyAlignment="1">
      <alignment horizontal="left" vertical="center" wrapText="1"/>
    </xf>
    <xf numFmtId="0" fontId="14" fillId="0" borderId="26" xfId="0" applyFont="1" applyBorder="1" applyAlignment="1">
      <alignment vertical="center" wrapText="1"/>
    </xf>
    <xf numFmtId="4" fontId="15" fillId="0" borderId="0" xfId="0" applyNumberFormat="1" applyFont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4" fillId="33" borderId="57" xfId="0" applyFont="1" applyFill="1" applyBorder="1" applyAlignment="1">
      <alignment vertical="center" wrapText="1"/>
    </xf>
    <xf numFmtId="0" fontId="14" fillId="33" borderId="28" xfId="0" applyFont="1" applyFill="1" applyBorder="1" applyAlignment="1">
      <alignment horizontal="left" vertical="center" wrapText="1"/>
    </xf>
    <xf numFmtId="4" fontId="15" fillId="0" borderId="28" xfId="0" applyNumberFormat="1" applyFont="1" applyBorder="1" applyAlignment="1">
      <alignment vertical="center" wrapText="1"/>
    </xf>
    <xf numFmtId="0" fontId="18" fillId="33" borderId="28" xfId="0" applyFont="1" applyFill="1" applyBorder="1" applyAlignment="1">
      <alignment horizontal="right" vertical="center" wrapText="1"/>
    </xf>
    <xf numFmtId="4" fontId="18" fillId="0" borderId="29" xfId="0" applyNumberFormat="1" applyFont="1" applyBorder="1" applyAlignment="1">
      <alignment vertical="center" wrapText="1"/>
    </xf>
    <xf numFmtId="0" fontId="18" fillId="33" borderId="58" xfId="0" applyFont="1" applyFill="1" applyBorder="1" applyAlignment="1">
      <alignment horizontal="right" vertical="center" wrapText="1"/>
    </xf>
    <xf numFmtId="4" fontId="18" fillId="0" borderId="23" xfId="0" applyNumberFormat="1" applyFont="1" applyBorder="1" applyAlignment="1">
      <alignment vertical="center" wrapText="1"/>
    </xf>
    <xf numFmtId="0" fontId="14" fillId="33" borderId="59" xfId="0" applyFont="1" applyFill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4" fontId="18" fillId="0" borderId="22" xfId="0" applyNumberFormat="1" applyFont="1" applyBorder="1" applyAlignment="1">
      <alignment vertical="center" wrapText="1"/>
    </xf>
    <xf numFmtId="0" fontId="15" fillId="33" borderId="27" xfId="0" applyFont="1" applyFill="1" applyBorder="1" applyAlignment="1">
      <alignment vertical="center" wrapText="1"/>
    </xf>
    <xf numFmtId="4" fontId="18" fillId="0" borderId="26" xfId="0" applyNumberFormat="1" applyFont="1" applyBorder="1" applyAlignment="1">
      <alignment vertical="center" wrapText="1"/>
    </xf>
    <xf numFmtId="4" fontId="18" fillId="0" borderId="60" xfId="0" applyNumberFormat="1" applyFont="1" applyBorder="1" applyAlignment="1">
      <alignment vertical="center" wrapText="1"/>
    </xf>
    <xf numFmtId="4" fontId="18" fillId="0" borderId="59" xfId="0" applyNumberFormat="1" applyFont="1" applyBorder="1" applyAlignment="1">
      <alignment vertical="center" wrapText="1"/>
    </xf>
    <xf numFmtId="4" fontId="18" fillId="0" borderId="61" xfId="0" applyNumberFormat="1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4" fillId="33" borderId="62" xfId="0" applyFont="1" applyFill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4" fontId="18" fillId="0" borderId="63" xfId="0" applyNumberFormat="1" applyFont="1" applyBorder="1" applyAlignment="1">
      <alignment vertical="center" wrapText="1"/>
    </xf>
    <xf numFmtId="0" fontId="15" fillId="0" borderId="29" xfId="0" applyFont="1" applyBorder="1" applyAlignment="1">
      <alignment/>
    </xf>
    <xf numFmtId="0" fontId="15" fillId="0" borderId="24" xfId="0" applyFont="1" applyBorder="1" applyAlignment="1">
      <alignment/>
    </xf>
    <xf numFmtId="0" fontId="21" fillId="33" borderId="24" xfId="0" applyFont="1" applyFill="1" applyBorder="1" applyAlignment="1">
      <alignment horizontal="left" vertical="center" wrapText="1"/>
    </xf>
    <xf numFmtId="4" fontId="18" fillId="0" borderId="23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56" xfId="0" applyFont="1" applyFill="1" applyBorder="1" applyAlignment="1">
      <alignment horizontal="left" vertical="center"/>
    </xf>
    <xf numFmtId="0" fontId="6" fillId="33" borderId="58" xfId="0" applyFont="1" applyFill="1" applyBorder="1" applyAlignment="1">
      <alignment horizontal="left" vertical="center"/>
    </xf>
    <xf numFmtId="0" fontId="6" fillId="33" borderId="64" xfId="0" applyFont="1" applyFill="1" applyBorder="1" applyAlignment="1">
      <alignment horizontal="left" vertical="center"/>
    </xf>
    <xf numFmtId="0" fontId="6" fillId="10" borderId="29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right" vertical="center"/>
    </xf>
    <xf numFmtId="4" fontId="4" fillId="33" borderId="22" xfId="0" applyNumberFormat="1" applyFont="1" applyFill="1" applyBorder="1" applyAlignment="1">
      <alignment horizontal="right" vertical="center"/>
    </xf>
    <xf numFmtId="4" fontId="4" fillId="33" borderId="28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2" fontId="25" fillId="0" borderId="0" xfId="0" applyNumberFormat="1" applyFont="1" applyAlignment="1">
      <alignment vertical="center"/>
    </xf>
    <xf numFmtId="0" fontId="23" fillId="10" borderId="25" xfId="0" applyFont="1" applyFill="1" applyBorder="1" applyAlignment="1">
      <alignment horizontal="center" vertical="center"/>
    </xf>
    <xf numFmtId="180" fontId="25" fillId="33" borderId="26" xfId="0" applyNumberFormat="1" applyFont="1" applyFill="1" applyBorder="1" applyAlignment="1">
      <alignment vertical="center"/>
    </xf>
    <xf numFmtId="180" fontId="25" fillId="33" borderId="22" xfId="0" applyNumberFormat="1" applyFont="1" applyFill="1" applyBorder="1" applyAlignment="1">
      <alignment vertical="center"/>
    </xf>
    <xf numFmtId="180" fontId="25" fillId="33" borderId="65" xfId="0" applyNumberFormat="1" applyFont="1" applyFill="1" applyBorder="1" applyAlignment="1">
      <alignment vertical="center"/>
    </xf>
    <xf numFmtId="180" fontId="25" fillId="33" borderId="28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10" borderId="29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58" xfId="0" applyFont="1" applyBorder="1" applyAlignment="1">
      <alignment horizontal="center" vertical="center"/>
    </xf>
    <xf numFmtId="0" fontId="24" fillId="8" borderId="25" xfId="0" applyFont="1" applyFill="1" applyBorder="1" applyAlignment="1">
      <alignment horizontal="right" vertical="center"/>
    </xf>
    <xf numFmtId="0" fontId="25" fillId="8" borderId="29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right" vertical="center"/>
    </xf>
    <xf numFmtId="180" fontId="23" fillId="2" borderId="23" xfId="0" applyNumberFormat="1" applyFont="1" applyFill="1" applyBorder="1" applyAlignment="1">
      <alignment vertical="center"/>
    </xf>
    <xf numFmtId="180" fontId="23" fillId="2" borderId="26" xfId="0" applyNumberFormat="1" applyFont="1" applyFill="1" applyBorder="1" applyAlignment="1">
      <alignment vertical="center"/>
    </xf>
    <xf numFmtId="180" fontId="23" fillId="33" borderId="55" xfId="0" applyNumberFormat="1" applyFont="1" applyFill="1" applyBorder="1" applyAlignment="1">
      <alignment vertical="center"/>
    </xf>
    <xf numFmtId="180" fontId="23" fillId="33" borderId="54" xfId="0" applyNumberFormat="1" applyFont="1" applyFill="1" applyBorder="1" applyAlignment="1">
      <alignment vertical="center"/>
    </xf>
    <xf numFmtId="180" fontId="24" fillId="2" borderId="54" xfId="0" applyNumberFormat="1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33" borderId="55" xfId="0" applyFont="1" applyFill="1" applyBorder="1" applyAlignment="1">
      <alignment vertical="center"/>
    </xf>
    <xf numFmtId="0" fontId="25" fillId="33" borderId="31" xfId="0" applyFont="1" applyFill="1" applyBorder="1" applyAlignment="1">
      <alignment vertical="center"/>
    </xf>
    <xf numFmtId="0" fontId="23" fillId="8" borderId="25" xfId="0" applyFont="1" applyFill="1" applyBorder="1" applyAlignment="1">
      <alignment horizontal="right" vertical="center"/>
    </xf>
    <xf numFmtId="0" fontId="23" fillId="8" borderId="25" xfId="0" applyFont="1" applyFill="1" applyBorder="1" applyAlignment="1">
      <alignment horizontal="right" vertical="center" wrapText="1"/>
    </xf>
    <xf numFmtId="0" fontId="23" fillId="0" borderId="27" xfId="0" applyFont="1" applyBorder="1" applyAlignment="1">
      <alignment horizontal="center" vertical="center"/>
    </xf>
    <xf numFmtId="0" fontId="24" fillId="33" borderId="31" xfId="0" applyFont="1" applyFill="1" applyBorder="1" applyAlignment="1">
      <alignment horizontal="right" vertical="center"/>
    </xf>
    <xf numFmtId="0" fontId="23" fillId="8" borderId="29" xfId="0" applyFont="1" applyFill="1" applyBorder="1" applyAlignment="1">
      <alignment horizontal="center" vertical="center"/>
    </xf>
    <xf numFmtId="14" fontId="25" fillId="0" borderId="0" xfId="0" applyNumberFormat="1" applyFont="1" applyAlignment="1">
      <alignment/>
    </xf>
    <xf numFmtId="0" fontId="23" fillId="0" borderId="0" xfId="0" applyFont="1" applyAlignment="1">
      <alignment/>
    </xf>
    <xf numFmtId="0" fontId="25" fillId="0" borderId="27" xfId="0" applyFont="1" applyBorder="1" applyAlignment="1">
      <alignment/>
    </xf>
    <xf numFmtId="0" fontId="25" fillId="0" borderId="31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31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4" xfId="0" applyFont="1" applyBorder="1" applyAlignment="1">
      <alignment/>
    </xf>
    <xf numFmtId="0" fontId="28" fillId="0" borderId="27" xfId="0" applyFont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4" fontId="7" fillId="0" borderId="66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43" xfId="0" applyNumberFormat="1" applyFont="1" applyFill="1" applyBorder="1" applyAlignment="1">
      <alignment/>
    </xf>
    <xf numFmtId="4" fontId="7" fillId="0" borderId="43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43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/>
    </xf>
    <xf numFmtId="4" fontId="7" fillId="0" borderId="42" xfId="0" applyNumberFormat="1" applyFont="1" applyFill="1" applyBorder="1" applyAlignment="1">
      <alignment/>
    </xf>
    <xf numFmtId="0" fontId="10" fillId="9" borderId="12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4" fontId="7" fillId="0" borderId="41" xfId="0" applyNumberFormat="1" applyFont="1" applyBorder="1" applyAlignment="1">
      <alignment horizontal="right"/>
    </xf>
    <xf numFmtId="0" fontId="7" fillId="0" borderId="3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4" fontId="7" fillId="0" borderId="18" xfId="0" applyNumberFormat="1" applyFont="1" applyBorder="1" applyAlignment="1">
      <alignment horizontal="right"/>
    </xf>
    <xf numFmtId="0" fontId="7" fillId="0" borderId="33" xfId="0" applyFont="1" applyBorder="1" applyAlignment="1">
      <alignment horizontal="left" wrapText="1"/>
    </xf>
    <xf numFmtId="0" fontId="10" fillId="9" borderId="29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 vertical="center"/>
    </xf>
    <xf numFmtId="0" fontId="8" fillId="10" borderId="5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0" borderId="41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5" fillId="9" borderId="24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6" fillId="10" borderId="29" xfId="0" applyFon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16" fillId="9" borderId="29" xfId="0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horizontal="center" vertical="center"/>
    </xf>
    <xf numFmtId="0" fontId="17" fillId="9" borderId="25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left" vertical="center" wrapText="1"/>
    </xf>
    <xf numFmtId="4" fontId="15" fillId="33" borderId="22" xfId="0" applyNumberFormat="1" applyFont="1" applyFill="1" applyBorder="1" applyAlignment="1">
      <alignment horizontal="right" vertical="center" wrapText="1"/>
    </xf>
    <xf numFmtId="4" fontId="15" fillId="33" borderId="27" xfId="0" applyNumberFormat="1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center" vertical="center"/>
    </xf>
    <xf numFmtId="0" fontId="27" fillId="9" borderId="24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26" fillId="9" borderId="24" xfId="0" applyFont="1" applyFill="1" applyBorder="1" applyAlignment="1">
      <alignment horizontal="center" vertical="center"/>
    </xf>
    <xf numFmtId="0" fontId="26" fillId="9" borderId="25" xfId="0" applyFont="1" applyFill="1" applyBorder="1" applyAlignment="1">
      <alignment horizontal="center" vertical="center"/>
    </xf>
    <xf numFmtId="0" fontId="65" fillId="9" borderId="29" xfId="0" applyFont="1" applyFill="1" applyBorder="1" applyAlignment="1">
      <alignment horizontal="center"/>
    </xf>
    <xf numFmtId="0" fontId="65" fillId="9" borderId="25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2"/>
  <sheetViews>
    <sheetView showGridLines="0" tabSelected="1" zoomScalePageLayoutView="0" workbookViewId="0" topLeftCell="A1">
      <selection activeCell="I11" sqref="I11"/>
    </sheetView>
  </sheetViews>
  <sheetFormatPr defaultColWidth="11.421875" defaultRowHeight="12.75"/>
  <cols>
    <col min="1" max="1" width="3.7109375" style="1" customWidth="1"/>
    <col min="2" max="2" width="5.7109375" style="6" customWidth="1"/>
    <col min="3" max="3" width="52.7109375" style="1" customWidth="1"/>
    <col min="4" max="7" width="10.7109375" style="1" customWidth="1"/>
    <col min="8" max="16384" width="11.421875" style="1" customWidth="1"/>
  </cols>
  <sheetData>
    <row r="1" spans="3:4" ht="14.25" thickBot="1">
      <c r="C1" s="7"/>
      <c r="D1" s="8"/>
    </row>
    <row r="2" spans="2:7" ht="13.5" thickBot="1">
      <c r="B2" s="320" t="s">
        <v>263</v>
      </c>
      <c r="C2" s="321"/>
      <c r="D2" s="321"/>
      <c r="E2" s="321"/>
      <c r="F2" s="322"/>
      <c r="G2" s="323"/>
    </row>
    <row r="3" spans="2:7" ht="26.25" thickBot="1">
      <c r="B3" s="9" t="s">
        <v>28</v>
      </c>
      <c r="C3" s="10" t="s">
        <v>116</v>
      </c>
      <c r="D3" s="10" t="s">
        <v>238</v>
      </c>
      <c r="E3" s="10" t="s">
        <v>239</v>
      </c>
      <c r="F3" s="10" t="s">
        <v>240</v>
      </c>
      <c r="G3" s="11" t="s">
        <v>241</v>
      </c>
    </row>
    <row r="4" spans="2:7" ht="12.75">
      <c r="B4" s="12">
        <v>101</v>
      </c>
      <c r="C4" s="13" t="s">
        <v>102</v>
      </c>
      <c r="D4" s="14"/>
      <c r="E4" s="305">
        <v>700000</v>
      </c>
      <c r="F4" s="305">
        <f aca="true" t="shared" si="0" ref="F4:F13">IF(D4&gt;E4,D4-E4,0)</f>
        <v>0</v>
      </c>
      <c r="G4" s="306">
        <f aca="true" t="shared" si="1" ref="G4:G13">IF(E4&gt;D4,E4-D4,0)</f>
        <v>700000</v>
      </c>
    </row>
    <row r="5" spans="2:7" ht="12.75">
      <c r="B5" s="15">
        <v>104</v>
      </c>
      <c r="C5" s="5" t="s">
        <v>228</v>
      </c>
      <c r="D5" s="16"/>
      <c r="E5" s="307">
        <v>5000</v>
      </c>
      <c r="F5" s="307">
        <f t="shared" si="0"/>
        <v>0</v>
      </c>
      <c r="G5" s="308">
        <f t="shared" si="1"/>
        <v>5000</v>
      </c>
    </row>
    <row r="6" spans="2:7" ht="12.75">
      <c r="B6" s="15">
        <v>105</v>
      </c>
      <c r="C6" s="5" t="s">
        <v>229</v>
      </c>
      <c r="D6" s="16"/>
      <c r="E6" s="307">
        <v>4000</v>
      </c>
      <c r="F6" s="307">
        <f t="shared" si="0"/>
        <v>0</v>
      </c>
      <c r="G6" s="308">
        <f t="shared" si="1"/>
        <v>4000</v>
      </c>
    </row>
    <row r="7" spans="2:7" ht="12.75">
      <c r="B7" s="15">
        <v>1061</v>
      </c>
      <c r="C7" s="5" t="s">
        <v>58</v>
      </c>
      <c r="D7" s="16"/>
      <c r="E7" s="307">
        <v>50000</v>
      </c>
      <c r="F7" s="307">
        <f t="shared" si="0"/>
        <v>0</v>
      </c>
      <c r="G7" s="308">
        <f t="shared" si="1"/>
        <v>50000</v>
      </c>
    </row>
    <row r="8" spans="2:7" ht="12.75">
      <c r="B8" s="15">
        <v>1063</v>
      </c>
      <c r="C8" s="5" t="s">
        <v>230</v>
      </c>
      <c r="D8" s="16"/>
      <c r="E8" s="307">
        <v>26000</v>
      </c>
      <c r="F8" s="307">
        <f t="shared" si="0"/>
        <v>0</v>
      </c>
      <c r="G8" s="308">
        <f t="shared" si="1"/>
        <v>26000</v>
      </c>
    </row>
    <row r="9" spans="2:7" ht="12.75">
      <c r="B9" s="15">
        <v>1068</v>
      </c>
      <c r="C9" s="5" t="s">
        <v>231</v>
      </c>
      <c r="D9" s="16"/>
      <c r="E9" s="307">
        <v>2000</v>
      </c>
      <c r="F9" s="307">
        <f t="shared" si="0"/>
        <v>0</v>
      </c>
      <c r="G9" s="308">
        <f t="shared" si="1"/>
        <v>2000</v>
      </c>
    </row>
    <row r="10" spans="2:7" ht="12.75">
      <c r="B10" s="18">
        <v>108</v>
      </c>
      <c r="C10" s="2" t="s">
        <v>103</v>
      </c>
      <c r="D10" s="19"/>
      <c r="E10" s="58"/>
      <c r="F10" s="307">
        <f t="shared" si="0"/>
        <v>0</v>
      </c>
      <c r="G10" s="308">
        <f t="shared" si="1"/>
        <v>0</v>
      </c>
    </row>
    <row r="11" spans="2:7" ht="12.75">
      <c r="B11" s="18">
        <v>1431</v>
      </c>
      <c r="C11" s="2" t="s">
        <v>203</v>
      </c>
      <c r="D11" s="19"/>
      <c r="E11" s="58"/>
      <c r="F11" s="307">
        <f t="shared" si="0"/>
        <v>0</v>
      </c>
      <c r="G11" s="308">
        <f t="shared" si="1"/>
        <v>0</v>
      </c>
    </row>
    <row r="12" spans="2:7" ht="12.75">
      <c r="B12" s="18">
        <v>145</v>
      </c>
      <c r="C12" s="2" t="s">
        <v>112</v>
      </c>
      <c r="D12" s="19"/>
      <c r="E12" s="58"/>
      <c r="F12" s="307">
        <f t="shared" si="0"/>
        <v>0</v>
      </c>
      <c r="G12" s="308">
        <f t="shared" si="1"/>
        <v>0</v>
      </c>
    </row>
    <row r="13" spans="2:7" ht="12.75">
      <c r="B13" s="18">
        <v>110</v>
      </c>
      <c r="C13" s="2" t="s">
        <v>232</v>
      </c>
      <c r="D13" s="19"/>
      <c r="E13" s="58">
        <v>500</v>
      </c>
      <c r="F13" s="307">
        <f t="shared" si="0"/>
        <v>0</v>
      </c>
      <c r="G13" s="308">
        <f t="shared" si="1"/>
        <v>500</v>
      </c>
    </row>
    <row r="14" spans="2:7" ht="12.75">
      <c r="B14" s="18">
        <v>119</v>
      </c>
      <c r="C14" s="2" t="s">
        <v>233</v>
      </c>
      <c r="D14" s="19"/>
      <c r="E14" s="58"/>
      <c r="F14" s="307">
        <f aca="true" t="shared" si="2" ref="F14:F58">IF(D14&gt;E14,D14-E14,0)</f>
        <v>0</v>
      </c>
      <c r="G14" s="308">
        <f aca="true" t="shared" si="3" ref="G14:G58">IF(E14&gt;D14,E14-D14,0)</f>
        <v>0</v>
      </c>
    </row>
    <row r="15" spans="2:7" ht="12.75">
      <c r="B15" s="18">
        <v>120</v>
      </c>
      <c r="C15" s="2" t="s">
        <v>234</v>
      </c>
      <c r="D15" s="19"/>
      <c r="E15" s="58"/>
      <c r="F15" s="307">
        <f t="shared" si="2"/>
        <v>0</v>
      </c>
      <c r="G15" s="308">
        <f t="shared" si="3"/>
        <v>0</v>
      </c>
    </row>
    <row r="16" spans="2:7" ht="12.75">
      <c r="B16" s="18">
        <v>129</v>
      </c>
      <c r="C16" s="2" t="s">
        <v>235</v>
      </c>
      <c r="D16" s="19"/>
      <c r="E16" s="58"/>
      <c r="F16" s="307">
        <f t="shared" si="2"/>
        <v>0</v>
      </c>
      <c r="G16" s="308">
        <f t="shared" si="3"/>
        <v>0</v>
      </c>
    </row>
    <row r="17" spans="2:7" ht="12.75">
      <c r="B17" s="18">
        <v>131</v>
      </c>
      <c r="C17" s="2" t="s">
        <v>236</v>
      </c>
      <c r="D17" s="19"/>
      <c r="E17" s="58">
        <v>150000</v>
      </c>
      <c r="F17" s="307">
        <f t="shared" si="2"/>
        <v>0</v>
      </c>
      <c r="G17" s="308">
        <f t="shared" si="3"/>
        <v>150000</v>
      </c>
    </row>
    <row r="18" spans="2:7" ht="12.75">
      <c r="B18" s="18">
        <v>139</v>
      </c>
      <c r="C18" s="2" t="s">
        <v>237</v>
      </c>
      <c r="D18" s="19">
        <v>50000</v>
      </c>
      <c r="E18" s="58"/>
      <c r="F18" s="307">
        <f t="shared" si="2"/>
        <v>50000</v>
      </c>
      <c r="G18" s="308">
        <f t="shared" si="3"/>
        <v>0</v>
      </c>
    </row>
    <row r="19" spans="2:7" ht="12.75">
      <c r="B19" s="18">
        <v>142</v>
      </c>
      <c r="C19" s="2" t="s">
        <v>242</v>
      </c>
      <c r="D19" s="19"/>
      <c r="E19" s="58"/>
      <c r="F19" s="307">
        <f t="shared" si="2"/>
        <v>0</v>
      </c>
      <c r="G19" s="308">
        <f t="shared" si="3"/>
        <v>0</v>
      </c>
    </row>
    <row r="20" spans="2:7" ht="12.75">
      <c r="B20" s="18">
        <v>143</v>
      </c>
      <c r="C20" s="2" t="s">
        <v>118</v>
      </c>
      <c r="D20" s="19"/>
      <c r="E20" s="58">
        <v>14000</v>
      </c>
      <c r="F20" s="307">
        <f t="shared" si="2"/>
        <v>0</v>
      </c>
      <c r="G20" s="308">
        <f t="shared" si="3"/>
        <v>14000</v>
      </c>
    </row>
    <row r="21" spans="2:7" ht="12.75">
      <c r="B21" s="18">
        <v>145</v>
      </c>
      <c r="C21" s="2" t="s">
        <v>112</v>
      </c>
      <c r="D21" s="19"/>
      <c r="E21" s="58">
        <v>10400</v>
      </c>
      <c r="F21" s="307">
        <f t="shared" si="2"/>
        <v>0</v>
      </c>
      <c r="G21" s="308">
        <f t="shared" si="3"/>
        <v>10400</v>
      </c>
    </row>
    <row r="22" spans="2:7" ht="12.75">
      <c r="B22" s="18">
        <v>148</v>
      </c>
      <c r="C22" s="2" t="s">
        <v>243</v>
      </c>
      <c r="D22" s="19"/>
      <c r="E22" s="58"/>
      <c r="F22" s="307">
        <f t="shared" si="2"/>
        <v>0</v>
      </c>
      <c r="G22" s="308">
        <f t="shared" si="3"/>
        <v>0</v>
      </c>
    </row>
    <row r="23" spans="2:7" ht="12.75">
      <c r="B23" s="18">
        <v>151</v>
      </c>
      <c r="C23" s="2" t="s">
        <v>117</v>
      </c>
      <c r="D23" s="19"/>
      <c r="E23" s="58">
        <v>8000</v>
      </c>
      <c r="F23" s="307">
        <f t="shared" si="2"/>
        <v>0</v>
      </c>
      <c r="G23" s="308">
        <f t="shared" si="3"/>
        <v>8000</v>
      </c>
    </row>
    <row r="24" spans="2:7" ht="12.75">
      <c r="B24" s="18">
        <v>157</v>
      </c>
      <c r="C24" s="2" t="s">
        <v>244</v>
      </c>
      <c r="D24" s="19"/>
      <c r="E24" s="58">
        <v>2000</v>
      </c>
      <c r="F24" s="307">
        <f t="shared" si="2"/>
        <v>0</v>
      </c>
      <c r="G24" s="308">
        <f t="shared" si="3"/>
        <v>2000</v>
      </c>
    </row>
    <row r="25" spans="2:7" ht="12.75">
      <c r="B25" s="18">
        <v>158</v>
      </c>
      <c r="C25" s="2" t="s">
        <v>119</v>
      </c>
      <c r="D25" s="19"/>
      <c r="E25" s="58">
        <v>15000</v>
      </c>
      <c r="F25" s="307">
        <f t="shared" si="2"/>
        <v>0</v>
      </c>
      <c r="G25" s="308">
        <f t="shared" si="3"/>
        <v>15000</v>
      </c>
    </row>
    <row r="26" spans="2:7" ht="12.75">
      <c r="B26" s="18">
        <v>161</v>
      </c>
      <c r="C26" s="2" t="s">
        <v>245</v>
      </c>
      <c r="D26" s="19"/>
      <c r="E26" s="58"/>
      <c r="F26" s="307">
        <f t="shared" si="2"/>
        <v>0</v>
      </c>
      <c r="G26" s="308">
        <f t="shared" si="3"/>
        <v>0</v>
      </c>
    </row>
    <row r="27" spans="2:7" ht="12.75">
      <c r="B27" s="18">
        <v>163</v>
      </c>
      <c r="C27" s="2" t="s">
        <v>246</v>
      </c>
      <c r="D27" s="19"/>
      <c r="E27" s="58"/>
      <c r="F27" s="307">
        <f t="shared" si="2"/>
        <v>0</v>
      </c>
      <c r="G27" s="308">
        <f t="shared" si="3"/>
        <v>0</v>
      </c>
    </row>
    <row r="28" spans="2:7" ht="12.75">
      <c r="B28" s="18">
        <v>164</v>
      </c>
      <c r="C28" s="2" t="s">
        <v>120</v>
      </c>
      <c r="D28" s="19"/>
      <c r="E28" s="58">
        <v>280000</v>
      </c>
      <c r="F28" s="307">
        <f t="shared" si="2"/>
        <v>0</v>
      </c>
      <c r="G28" s="308">
        <f t="shared" si="3"/>
        <v>280000</v>
      </c>
    </row>
    <row r="29" spans="2:7" ht="12.75">
      <c r="B29" s="18">
        <v>165</v>
      </c>
      <c r="C29" s="2" t="s">
        <v>247</v>
      </c>
      <c r="D29" s="19"/>
      <c r="E29" s="58">
        <v>4000</v>
      </c>
      <c r="F29" s="307">
        <f t="shared" si="2"/>
        <v>0</v>
      </c>
      <c r="G29" s="308">
        <f t="shared" si="3"/>
        <v>4000</v>
      </c>
    </row>
    <row r="30" spans="2:7" ht="12.75">
      <c r="B30" s="18">
        <v>166</v>
      </c>
      <c r="C30" s="2" t="s">
        <v>184</v>
      </c>
      <c r="D30" s="19"/>
      <c r="E30" s="58">
        <v>31000</v>
      </c>
      <c r="F30" s="307">
        <f t="shared" si="2"/>
        <v>0</v>
      </c>
      <c r="G30" s="308">
        <f t="shared" si="3"/>
        <v>31000</v>
      </c>
    </row>
    <row r="31" spans="2:7" ht="12.75">
      <c r="B31" s="18">
        <v>1681</v>
      </c>
      <c r="C31" s="2" t="s">
        <v>68</v>
      </c>
      <c r="D31" s="19"/>
      <c r="E31" s="58">
        <v>500000</v>
      </c>
      <c r="F31" s="307">
        <f t="shared" si="2"/>
        <v>0</v>
      </c>
      <c r="G31" s="308">
        <f t="shared" si="3"/>
        <v>500000</v>
      </c>
    </row>
    <row r="32" spans="2:8" ht="12.75">
      <c r="B32" s="18">
        <v>1688</v>
      </c>
      <c r="C32" s="2" t="s">
        <v>121</v>
      </c>
      <c r="D32" s="19"/>
      <c r="E32" s="58">
        <v>30000</v>
      </c>
      <c r="F32" s="307">
        <f t="shared" si="2"/>
        <v>0</v>
      </c>
      <c r="G32" s="308">
        <f t="shared" si="3"/>
        <v>30000</v>
      </c>
      <c r="H32" s="20"/>
    </row>
    <row r="33" spans="2:8" ht="12.75">
      <c r="B33" s="18">
        <v>169</v>
      </c>
      <c r="C33" s="2" t="s">
        <v>248</v>
      </c>
      <c r="D33" s="19"/>
      <c r="E33" s="58"/>
      <c r="F33" s="307">
        <f t="shared" si="2"/>
        <v>0</v>
      </c>
      <c r="G33" s="308">
        <f t="shared" si="3"/>
        <v>0</v>
      </c>
      <c r="H33" s="20"/>
    </row>
    <row r="34" spans="2:7" ht="12.75">
      <c r="B34" s="18">
        <v>201</v>
      </c>
      <c r="C34" s="2" t="s">
        <v>122</v>
      </c>
      <c r="D34" s="19">
        <v>20000</v>
      </c>
      <c r="E34" s="58"/>
      <c r="F34" s="307">
        <f t="shared" si="2"/>
        <v>20000</v>
      </c>
      <c r="G34" s="308">
        <f t="shared" si="3"/>
        <v>0</v>
      </c>
    </row>
    <row r="35" spans="2:7" ht="12.75">
      <c r="B35" s="18">
        <v>203</v>
      </c>
      <c r="C35" s="2" t="s">
        <v>123</v>
      </c>
      <c r="D35" s="19">
        <v>40000</v>
      </c>
      <c r="E35" s="58"/>
      <c r="F35" s="307">
        <f t="shared" si="2"/>
        <v>40000</v>
      </c>
      <c r="G35" s="308">
        <f t="shared" si="3"/>
        <v>0</v>
      </c>
    </row>
    <row r="36" spans="2:7" ht="25.5">
      <c r="B36" s="21">
        <v>205</v>
      </c>
      <c r="C36" s="22" t="s">
        <v>249</v>
      </c>
      <c r="D36" s="23">
        <v>30000</v>
      </c>
      <c r="E36" s="309"/>
      <c r="F36" s="310">
        <f t="shared" si="2"/>
        <v>30000</v>
      </c>
      <c r="G36" s="311">
        <f t="shared" si="3"/>
        <v>0</v>
      </c>
    </row>
    <row r="37" spans="2:7" ht="12.75">
      <c r="B37" s="21">
        <v>206</v>
      </c>
      <c r="C37" s="22" t="s">
        <v>250</v>
      </c>
      <c r="D37" s="23"/>
      <c r="E37" s="309"/>
      <c r="F37" s="310">
        <f t="shared" si="2"/>
        <v>0</v>
      </c>
      <c r="G37" s="311">
        <f t="shared" si="3"/>
        <v>0</v>
      </c>
    </row>
    <row r="38" spans="2:7" ht="12.75">
      <c r="B38" s="18">
        <v>207</v>
      </c>
      <c r="C38" s="2" t="s">
        <v>124</v>
      </c>
      <c r="D38" s="19">
        <v>140000</v>
      </c>
      <c r="E38" s="58"/>
      <c r="F38" s="310">
        <f t="shared" si="2"/>
        <v>140000</v>
      </c>
      <c r="G38" s="311">
        <f t="shared" si="3"/>
        <v>0</v>
      </c>
    </row>
    <row r="39" spans="2:7" ht="12.75">
      <c r="B39" s="18">
        <v>208</v>
      </c>
      <c r="C39" s="2" t="s">
        <v>251</v>
      </c>
      <c r="D39" s="19"/>
      <c r="E39" s="58"/>
      <c r="F39" s="310">
        <f t="shared" si="2"/>
        <v>0</v>
      </c>
      <c r="G39" s="311">
        <f t="shared" si="3"/>
        <v>0</v>
      </c>
    </row>
    <row r="40" spans="2:7" ht="12.75">
      <c r="B40" s="18">
        <v>211</v>
      </c>
      <c r="C40" s="2" t="s">
        <v>56</v>
      </c>
      <c r="D40" s="19">
        <v>200000</v>
      </c>
      <c r="E40" s="58"/>
      <c r="F40" s="310">
        <f t="shared" si="2"/>
        <v>200000</v>
      </c>
      <c r="G40" s="311">
        <f t="shared" si="3"/>
        <v>0</v>
      </c>
    </row>
    <row r="41" spans="2:7" ht="12.75">
      <c r="B41" s="18">
        <v>212</v>
      </c>
      <c r="C41" s="2" t="s">
        <v>252</v>
      </c>
      <c r="D41" s="19"/>
      <c r="E41" s="58"/>
      <c r="F41" s="310">
        <f t="shared" si="2"/>
        <v>0</v>
      </c>
      <c r="G41" s="311">
        <f t="shared" si="3"/>
        <v>0</v>
      </c>
    </row>
    <row r="42" spans="2:7" ht="12.75">
      <c r="B42" s="18">
        <v>213</v>
      </c>
      <c r="C42" s="2" t="s">
        <v>57</v>
      </c>
      <c r="D42" s="19">
        <v>700000</v>
      </c>
      <c r="E42" s="58"/>
      <c r="F42" s="310">
        <f t="shared" si="2"/>
        <v>700000</v>
      </c>
      <c r="G42" s="311">
        <f t="shared" si="3"/>
        <v>0</v>
      </c>
    </row>
    <row r="43" spans="2:7" ht="12.75">
      <c r="B43" s="18">
        <v>214</v>
      </c>
      <c r="C43" s="2" t="s">
        <v>253</v>
      </c>
      <c r="D43" s="19"/>
      <c r="E43" s="58"/>
      <c r="F43" s="310">
        <f t="shared" si="2"/>
        <v>0</v>
      </c>
      <c r="G43" s="311">
        <f t="shared" si="3"/>
        <v>0</v>
      </c>
    </row>
    <row r="44" spans="2:7" ht="12.75">
      <c r="B44" s="18">
        <v>2154</v>
      </c>
      <c r="C44" s="2" t="s">
        <v>254</v>
      </c>
      <c r="D44" s="19">
        <v>150000</v>
      </c>
      <c r="E44" s="58"/>
      <c r="F44" s="310">
        <f t="shared" si="2"/>
        <v>150000</v>
      </c>
      <c r="G44" s="311">
        <f t="shared" si="3"/>
        <v>0</v>
      </c>
    </row>
    <row r="45" spans="2:7" ht="12.75">
      <c r="B45" s="18">
        <v>2155</v>
      </c>
      <c r="C45" s="2" t="s">
        <v>255</v>
      </c>
      <c r="D45" s="19">
        <v>40000</v>
      </c>
      <c r="E45" s="58"/>
      <c r="F45" s="310">
        <f t="shared" si="2"/>
        <v>40000</v>
      </c>
      <c r="G45" s="311">
        <f t="shared" si="3"/>
        <v>0</v>
      </c>
    </row>
    <row r="46" spans="2:7" ht="12.75">
      <c r="B46" s="18">
        <v>2157</v>
      </c>
      <c r="C46" s="2" t="s">
        <v>256</v>
      </c>
      <c r="D46" s="19">
        <v>10000</v>
      </c>
      <c r="E46" s="58"/>
      <c r="F46" s="310">
        <f t="shared" si="2"/>
        <v>10000</v>
      </c>
      <c r="G46" s="311">
        <f t="shared" si="3"/>
        <v>0</v>
      </c>
    </row>
    <row r="47" spans="2:7" ht="12.75">
      <c r="B47" s="18">
        <v>2181</v>
      </c>
      <c r="C47" s="2" t="s">
        <v>257</v>
      </c>
      <c r="D47" s="19">
        <v>12000</v>
      </c>
      <c r="E47" s="58"/>
      <c r="F47" s="310">
        <f t="shared" si="2"/>
        <v>12000</v>
      </c>
      <c r="G47" s="311">
        <f t="shared" si="3"/>
        <v>0</v>
      </c>
    </row>
    <row r="48" spans="2:7" ht="12.75">
      <c r="B48" s="18">
        <v>2182</v>
      </c>
      <c r="C48" s="2" t="s">
        <v>258</v>
      </c>
      <c r="D48" s="19">
        <v>15000</v>
      </c>
      <c r="E48" s="58"/>
      <c r="F48" s="310">
        <f t="shared" si="2"/>
        <v>15000</v>
      </c>
      <c r="G48" s="311">
        <f t="shared" si="3"/>
        <v>0</v>
      </c>
    </row>
    <row r="49" spans="2:7" ht="12.75">
      <c r="B49" s="18">
        <v>2183</v>
      </c>
      <c r="C49" s="2" t="s">
        <v>259</v>
      </c>
      <c r="D49" s="19">
        <v>7000</v>
      </c>
      <c r="E49" s="58"/>
      <c r="F49" s="310">
        <f t="shared" si="2"/>
        <v>7000</v>
      </c>
      <c r="G49" s="311">
        <f t="shared" si="3"/>
        <v>0</v>
      </c>
    </row>
    <row r="50" spans="2:7" ht="12.75">
      <c r="B50" s="18">
        <v>2184</v>
      </c>
      <c r="C50" s="2" t="s">
        <v>260</v>
      </c>
      <c r="D50" s="19">
        <v>6000</v>
      </c>
      <c r="E50" s="58"/>
      <c r="F50" s="310">
        <f t="shared" si="2"/>
        <v>6000</v>
      </c>
      <c r="G50" s="311">
        <f t="shared" si="3"/>
        <v>0</v>
      </c>
    </row>
    <row r="51" spans="2:7" ht="12.75">
      <c r="B51" s="18">
        <v>2186</v>
      </c>
      <c r="C51" s="2" t="s">
        <v>261</v>
      </c>
      <c r="D51" s="19">
        <v>170000</v>
      </c>
      <c r="E51" s="58"/>
      <c r="F51" s="310">
        <f t="shared" si="2"/>
        <v>170000</v>
      </c>
      <c r="G51" s="311">
        <f t="shared" si="3"/>
        <v>0</v>
      </c>
    </row>
    <row r="52" spans="2:7" ht="12.75">
      <c r="B52" s="18">
        <v>231</v>
      </c>
      <c r="C52" s="2" t="s">
        <v>262</v>
      </c>
      <c r="D52" s="19">
        <v>40000</v>
      </c>
      <c r="E52" s="58"/>
      <c r="F52" s="310">
        <f t="shared" si="2"/>
        <v>40000</v>
      </c>
      <c r="G52" s="311">
        <f t="shared" si="3"/>
        <v>0</v>
      </c>
    </row>
    <row r="53" spans="2:7" ht="12.75">
      <c r="B53" s="18">
        <v>232</v>
      </c>
      <c r="C53" s="2" t="s">
        <v>204</v>
      </c>
      <c r="D53" s="19"/>
      <c r="E53" s="58"/>
      <c r="F53" s="310">
        <f t="shared" si="2"/>
        <v>0</v>
      </c>
      <c r="G53" s="311">
        <f t="shared" si="3"/>
        <v>0</v>
      </c>
    </row>
    <row r="54" spans="2:7" ht="25.5">
      <c r="B54" s="21">
        <v>237</v>
      </c>
      <c r="C54" s="22" t="s">
        <v>264</v>
      </c>
      <c r="D54" s="23">
        <v>4000</v>
      </c>
      <c r="E54" s="309"/>
      <c r="F54" s="310">
        <f t="shared" si="2"/>
        <v>4000</v>
      </c>
      <c r="G54" s="311">
        <f t="shared" si="3"/>
        <v>0</v>
      </c>
    </row>
    <row r="55" spans="2:7" ht="25.5">
      <c r="B55" s="21">
        <v>238</v>
      </c>
      <c r="C55" s="22" t="s">
        <v>265</v>
      </c>
      <c r="D55" s="23"/>
      <c r="E55" s="309"/>
      <c r="F55" s="312">
        <f t="shared" si="2"/>
        <v>0</v>
      </c>
      <c r="G55" s="313">
        <f t="shared" si="3"/>
        <v>0</v>
      </c>
    </row>
    <row r="56" spans="2:7" ht="12.75">
      <c r="B56" s="18">
        <v>261</v>
      </c>
      <c r="C56" s="2" t="s">
        <v>125</v>
      </c>
      <c r="D56" s="19">
        <v>200000</v>
      </c>
      <c r="E56" s="58"/>
      <c r="F56" s="310">
        <f t="shared" si="2"/>
        <v>200000</v>
      </c>
      <c r="G56" s="311">
        <f t="shared" si="3"/>
        <v>0</v>
      </c>
    </row>
    <row r="57" spans="2:7" ht="12.75">
      <c r="B57" s="18">
        <v>271</v>
      </c>
      <c r="C57" s="2" t="s">
        <v>266</v>
      </c>
      <c r="D57" s="19">
        <v>150000</v>
      </c>
      <c r="E57" s="58"/>
      <c r="F57" s="310">
        <f t="shared" si="2"/>
        <v>150000</v>
      </c>
      <c r="G57" s="311">
        <f t="shared" si="3"/>
        <v>0</v>
      </c>
    </row>
    <row r="58" spans="2:7" ht="12.75">
      <c r="B58" s="18">
        <v>272</v>
      </c>
      <c r="C58" s="2" t="s">
        <v>267</v>
      </c>
      <c r="D58" s="19">
        <v>50000</v>
      </c>
      <c r="E58" s="58"/>
      <c r="F58" s="310">
        <f t="shared" si="2"/>
        <v>50000</v>
      </c>
      <c r="G58" s="311">
        <f t="shared" si="3"/>
        <v>0</v>
      </c>
    </row>
    <row r="59" spans="2:7" ht="12.75">
      <c r="B59" s="18">
        <v>273</v>
      </c>
      <c r="C59" s="2" t="s">
        <v>268</v>
      </c>
      <c r="D59" s="19"/>
      <c r="E59" s="58"/>
      <c r="F59" s="310">
        <f aca="true" t="shared" si="4" ref="F59:F66">IF(D59&gt;E59,D59-E59,0)</f>
        <v>0</v>
      </c>
      <c r="G59" s="311">
        <f aca="true" t="shared" si="5" ref="G59:G66">IF(E59&gt;D59,E59-D59,0)</f>
        <v>0</v>
      </c>
    </row>
    <row r="60" spans="2:7" ht="12.75">
      <c r="B60" s="18">
        <v>274</v>
      </c>
      <c r="C60" s="2" t="s">
        <v>60</v>
      </c>
      <c r="D60" s="19">
        <v>10000</v>
      </c>
      <c r="E60" s="58"/>
      <c r="F60" s="310">
        <f t="shared" si="4"/>
        <v>10000</v>
      </c>
      <c r="G60" s="311">
        <f t="shared" si="5"/>
        <v>0</v>
      </c>
    </row>
    <row r="61" spans="2:7" ht="12.75">
      <c r="B61" s="18">
        <v>275</v>
      </c>
      <c r="C61" s="2" t="s">
        <v>126</v>
      </c>
      <c r="D61" s="19">
        <v>200</v>
      </c>
      <c r="E61" s="58"/>
      <c r="F61" s="310">
        <f t="shared" si="4"/>
        <v>200</v>
      </c>
      <c r="G61" s="311">
        <f t="shared" si="5"/>
        <v>0</v>
      </c>
    </row>
    <row r="62" spans="2:7" ht="12.75">
      <c r="B62" s="18">
        <v>2768</v>
      </c>
      <c r="C62" s="2" t="s">
        <v>269</v>
      </c>
      <c r="D62" s="19">
        <v>400</v>
      </c>
      <c r="E62" s="58"/>
      <c r="F62" s="310">
        <f t="shared" si="4"/>
        <v>400</v>
      </c>
      <c r="G62" s="311">
        <f t="shared" si="5"/>
        <v>0</v>
      </c>
    </row>
    <row r="63" spans="2:7" ht="12.75">
      <c r="B63" s="18">
        <v>277</v>
      </c>
      <c r="C63" s="2" t="s">
        <v>127</v>
      </c>
      <c r="D63" s="19"/>
      <c r="E63" s="58"/>
      <c r="F63" s="310">
        <f t="shared" si="4"/>
        <v>0</v>
      </c>
      <c r="G63" s="311">
        <f t="shared" si="5"/>
        <v>0</v>
      </c>
    </row>
    <row r="64" spans="2:7" ht="12.75">
      <c r="B64" s="18">
        <v>2801</v>
      </c>
      <c r="C64" s="2" t="s">
        <v>128</v>
      </c>
      <c r="D64" s="19"/>
      <c r="E64" s="58">
        <v>4000</v>
      </c>
      <c r="F64" s="310">
        <f t="shared" si="4"/>
        <v>0</v>
      </c>
      <c r="G64" s="311">
        <f t="shared" si="5"/>
        <v>4000</v>
      </c>
    </row>
    <row r="65" spans="2:7" ht="12.75">
      <c r="B65" s="18">
        <v>2803</v>
      </c>
      <c r="C65" s="2" t="s">
        <v>270</v>
      </c>
      <c r="D65" s="19"/>
      <c r="E65" s="58">
        <v>30000</v>
      </c>
      <c r="F65" s="310">
        <f t="shared" si="4"/>
        <v>0</v>
      </c>
      <c r="G65" s="311">
        <f t="shared" si="5"/>
        <v>30000</v>
      </c>
    </row>
    <row r="66" spans="2:7" ht="25.5" customHeight="1">
      <c r="B66" s="21">
        <v>2805</v>
      </c>
      <c r="C66" s="22" t="s">
        <v>271</v>
      </c>
      <c r="D66" s="23"/>
      <c r="E66" s="309">
        <v>10000</v>
      </c>
      <c r="F66" s="310">
        <f t="shared" si="4"/>
        <v>0</v>
      </c>
      <c r="G66" s="311">
        <f t="shared" si="5"/>
        <v>10000</v>
      </c>
    </row>
    <row r="67" spans="2:7" ht="12.75">
      <c r="B67" s="18">
        <v>2811</v>
      </c>
      <c r="C67" s="2" t="s">
        <v>129</v>
      </c>
      <c r="D67" s="19"/>
      <c r="E67" s="58"/>
      <c r="F67" s="58">
        <f aca="true" t="shared" si="6" ref="F67:F105">IF(D67&gt;E67,D67-E67,0)</f>
        <v>0</v>
      </c>
      <c r="G67" s="314">
        <f aca="true" t="shared" si="7" ref="G67:G106">IF(E67&gt;D67,E67-D67,0)</f>
        <v>0</v>
      </c>
    </row>
    <row r="68" spans="2:7" ht="12.75">
      <c r="B68" s="18">
        <v>2813</v>
      </c>
      <c r="C68" s="2" t="s">
        <v>130</v>
      </c>
      <c r="D68" s="19"/>
      <c r="E68" s="58">
        <v>100000</v>
      </c>
      <c r="F68" s="58">
        <f t="shared" si="6"/>
        <v>0</v>
      </c>
      <c r="G68" s="314">
        <f t="shared" si="7"/>
        <v>100000</v>
      </c>
    </row>
    <row r="69" spans="2:7" ht="25.5">
      <c r="B69" s="21">
        <v>2815</v>
      </c>
      <c r="C69" s="22" t="s">
        <v>272</v>
      </c>
      <c r="D69" s="23"/>
      <c r="E69" s="309">
        <v>140000</v>
      </c>
      <c r="F69" s="309">
        <f t="shared" si="6"/>
        <v>0</v>
      </c>
      <c r="G69" s="315">
        <f t="shared" si="7"/>
        <v>140000</v>
      </c>
    </row>
    <row r="70" spans="2:7" ht="12.75">
      <c r="B70" s="18">
        <v>2818</v>
      </c>
      <c r="C70" s="2" t="s">
        <v>273</v>
      </c>
      <c r="D70" s="19"/>
      <c r="E70" s="58">
        <v>20000</v>
      </c>
      <c r="F70" s="58">
        <f t="shared" si="6"/>
        <v>0</v>
      </c>
      <c r="G70" s="314">
        <f t="shared" si="7"/>
        <v>20000</v>
      </c>
    </row>
    <row r="71" spans="2:7" ht="12.75">
      <c r="B71" s="18">
        <v>290</v>
      </c>
      <c r="C71" s="2" t="s">
        <v>274</v>
      </c>
      <c r="D71" s="19"/>
      <c r="E71" s="58"/>
      <c r="F71" s="58">
        <f aca="true" t="shared" si="8" ref="F71:F77">IF(D71&gt;E71,D71-E71,0)</f>
        <v>0</v>
      </c>
      <c r="G71" s="314">
        <f aca="true" t="shared" si="9" ref="G71:G77">IF(E71&gt;D71,E71-D71,0)</f>
        <v>0</v>
      </c>
    </row>
    <row r="72" spans="2:7" ht="12.75">
      <c r="B72" s="18">
        <v>291</v>
      </c>
      <c r="C72" s="2" t="s">
        <v>275</v>
      </c>
      <c r="D72" s="19"/>
      <c r="E72" s="58"/>
      <c r="F72" s="58">
        <f t="shared" si="8"/>
        <v>0</v>
      </c>
      <c r="G72" s="314">
        <f t="shared" si="9"/>
        <v>0</v>
      </c>
    </row>
    <row r="73" spans="2:7" ht="12.75">
      <c r="B73" s="18">
        <v>2961</v>
      </c>
      <c r="C73" s="2" t="s">
        <v>131</v>
      </c>
      <c r="D73" s="19"/>
      <c r="E73" s="58">
        <v>20000</v>
      </c>
      <c r="F73" s="58">
        <f t="shared" si="8"/>
        <v>0</v>
      </c>
      <c r="G73" s="314">
        <f t="shared" si="9"/>
        <v>20000</v>
      </c>
    </row>
    <row r="74" spans="2:7" ht="12.75">
      <c r="B74" s="18">
        <v>2971</v>
      </c>
      <c r="C74" s="2" t="s">
        <v>276</v>
      </c>
      <c r="D74" s="19"/>
      <c r="E74" s="58"/>
      <c r="F74" s="58">
        <f t="shared" si="8"/>
        <v>0</v>
      </c>
      <c r="G74" s="314">
        <f t="shared" si="9"/>
        <v>0</v>
      </c>
    </row>
    <row r="75" spans="2:7" ht="12.75">
      <c r="B75" s="18">
        <v>2972</v>
      </c>
      <c r="C75" s="2" t="s">
        <v>277</v>
      </c>
      <c r="D75" s="19"/>
      <c r="E75" s="58"/>
      <c r="F75" s="58">
        <f t="shared" si="8"/>
        <v>0</v>
      </c>
      <c r="G75" s="314">
        <f t="shared" si="9"/>
        <v>0</v>
      </c>
    </row>
    <row r="76" spans="2:7" ht="12.75">
      <c r="B76" s="18">
        <v>2973</v>
      </c>
      <c r="C76" s="2" t="s">
        <v>278</v>
      </c>
      <c r="D76" s="19"/>
      <c r="E76" s="58"/>
      <c r="F76" s="58">
        <f t="shared" si="8"/>
        <v>0</v>
      </c>
      <c r="G76" s="314">
        <f t="shared" si="9"/>
        <v>0</v>
      </c>
    </row>
    <row r="77" spans="2:7" ht="12.75">
      <c r="B77" s="18">
        <v>310</v>
      </c>
      <c r="C77" s="2" t="s">
        <v>279</v>
      </c>
      <c r="D77" s="19">
        <v>120000</v>
      </c>
      <c r="E77" s="58"/>
      <c r="F77" s="58">
        <f t="shared" si="8"/>
        <v>120000</v>
      </c>
      <c r="G77" s="314">
        <f t="shared" si="9"/>
        <v>0</v>
      </c>
    </row>
    <row r="78" spans="2:7" ht="12.75">
      <c r="B78" s="18">
        <v>320</v>
      </c>
      <c r="C78" s="2" t="s">
        <v>104</v>
      </c>
      <c r="D78" s="19">
        <v>80000</v>
      </c>
      <c r="E78" s="58"/>
      <c r="F78" s="58">
        <f t="shared" si="6"/>
        <v>80000</v>
      </c>
      <c r="G78" s="314">
        <f t="shared" si="7"/>
        <v>0</v>
      </c>
    </row>
    <row r="79" spans="2:7" ht="12.75">
      <c r="B79" s="18">
        <v>330</v>
      </c>
      <c r="C79" s="2" t="s">
        <v>280</v>
      </c>
      <c r="D79" s="19">
        <v>8000</v>
      </c>
      <c r="E79" s="58"/>
      <c r="F79" s="58">
        <f t="shared" si="6"/>
        <v>8000</v>
      </c>
      <c r="G79" s="314">
        <f t="shared" si="7"/>
        <v>0</v>
      </c>
    </row>
    <row r="80" spans="2:7" ht="12.75">
      <c r="B80" s="18">
        <v>350</v>
      </c>
      <c r="C80" s="2" t="s">
        <v>132</v>
      </c>
      <c r="D80" s="19">
        <v>40000</v>
      </c>
      <c r="E80" s="58"/>
      <c r="F80" s="58">
        <f t="shared" si="6"/>
        <v>40000</v>
      </c>
      <c r="G80" s="314">
        <f t="shared" si="7"/>
        <v>0</v>
      </c>
    </row>
    <row r="81" spans="2:7" ht="12.75">
      <c r="B81" s="18">
        <v>370</v>
      </c>
      <c r="C81" s="2" t="s">
        <v>62</v>
      </c>
      <c r="D81" s="19">
        <v>60000</v>
      </c>
      <c r="E81" s="58"/>
      <c r="F81" s="58">
        <f t="shared" si="6"/>
        <v>60000</v>
      </c>
      <c r="G81" s="314">
        <f t="shared" si="7"/>
        <v>0</v>
      </c>
    </row>
    <row r="82" spans="2:7" ht="12.75">
      <c r="B82" s="18">
        <v>391</v>
      </c>
      <c r="C82" s="2" t="s">
        <v>133</v>
      </c>
      <c r="D82" s="19"/>
      <c r="E82" s="58">
        <v>9000</v>
      </c>
      <c r="F82" s="58">
        <f t="shared" si="6"/>
        <v>0</v>
      </c>
      <c r="G82" s="314">
        <f t="shared" si="7"/>
        <v>9000</v>
      </c>
    </row>
    <row r="83" spans="2:7" ht="12.75">
      <c r="B83" s="18">
        <v>392</v>
      </c>
      <c r="C83" s="2" t="s">
        <v>134</v>
      </c>
      <c r="D83" s="19"/>
      <c r="E83" s="58"/>
      <c r="F83" s="58">
        <f>IF(D83&gt;E83,D83-E83,0)</f>
        <v>0</v>
      </c>
      <c r="G83" s="314">
        <f>IF(E83&gt;D83,E83-D83,0)</f>
        <v>0</v>
      </c>
    </row>
    <row r="84" spans="2:7" ht="12.75">
      <c r="B84" s="18">
        <v>393</v>
      </c>
      <c r="C84" s="2" t="s">
        <v>281</v>
      </c>
      <c r="D84" s="19"/>
      <c r="E84" s="58"/>
      <c r="F84" s="58">
        <f>IF(D84&gt;E84,D84-E84,0)</f>
        <v>0</v>
      </c>
      <c r="G84" s="314">
        <f>IF(E84&gt;D84,E84-D84,0)</f>
        <v>0</v>
      </c>
    </row>
    <row r="85" spans="2:7" ht="12.75">
      <c r="B85" s="18">
        <v>395</v>
      </c>
      <c r="C85" s="2" t="s">
        <v>282</v>
      </c>
      <c r="D85" s="19"/>
      <c r="E85" s="58"/>
      <c r="F85" s="58">
        <f>IF(D85&gt;E85,D85-E85,0)</f>
        <v>0</v>
      </c>
      <c r="G85" s="314">
        <f>IF(E85&gt;D85,E85-D85,0)</f>
        <v>0</v>
      </c>
    </row>
    <row r="86" spans="2:7" ht="12.75">
      <c r="B86" s="18">
        <v>397</v>
      </c>
      <c r="C86" s="2" t="s">
        <v>283</v>
      </c>
      <c r="D86" s="19"/>
      <c r="E86" s="58">
        <v>1000</v>
      </c>
      <c r="F86" s="58">
        <f t="shared" si="6"/>
        <v>0</v>
      </c>
      <c r="G86" s="314">
        <f t="shared" si="7"/>
        <v>1000</v>
      </c>
    </row>
    <row r="87" spans="2:7" ht="12.75">
      <c r="B87" s="18">
        <v>401</v>
      </c>
      <c r="C87" s="2" t="s">
        <v>135</v>
      </c>
      <c r="D87" s="19"/>
      <c r="E87" s="58">
        <v>160000</v>
      </c>
      <c r="F87" s="58">
        <f t="shared" si="6"/>
        <v>0</v>
      </c>
      <c r="G87" s="314">
        <f t="shared" si="7"/>
        <v>160000</v>
      </c>
    </row>
    <row r="88" spans="2:7" ht="12.75">
      <c r="B88" s="18">
        <v>403</v>
      </c>
      <c r="C88" s="2" t="s">
        <v>136</v>
      </c>
      <c r="D88" s="19"/>
      <c r="E88" s="58">
        <v>150000</v>
      </c>
      <c r="F88" s="58">
        <f t="shared" si="6"/>
        <v>0</v>
      </c>
      <c r="G88" s="314">
        <f t="shared" si="7"/>
        <v>150000</v>
      </c>
    </row>
    <row r="89" spans="2:7" ht="12.75">
      <c r="B89" s="18">
        <v>404</v>
      </c>
      <c r="C89" s="2" t="s">
        <v>137</v>
      </c>
      <c r="D89" s="19"/>
      <c r="E89" s="58">
        <v>6000</v>
      </c>
      <c r="F89" s="58">
        <f t="shared" si="6"/>
        <v>0</v>
      </c>
      <c r="G89" s="314">
        <f t="shared" si="7"/>
        <v>6000</v>
      </c>
    </row>
    <row r="90" spans="2:7" ht="12.75">
      <c r="B90" s="18">
        <v>405</v>
      </c>
      <c r="C90" s="2" t="s">
        <v>138</v>
      </c>
      <c r="D90" s="19"/>
      <c r="E90" s="58">
        <v>800</v>
      </c>
      <c r="F90" s="58">
        <f t="shared" si="6"/>
        <v>0</v>
      </c>
      <c r="G90" s="314">
        <f t="shared" si="7"/>
        <v>800</v>
      </c>
    </row>
    <row r="91" spans="2:7" ht="12.75">
      <c r="B91" s="18">
        <v>4081</v>
      </c>
      <c r="C91" s="2" t="s">
        <v>139</v>
      </c>
      <c r="D91" s="19"/>
      <c r="E91" s="58">
        <v>10000</v>
      </c>
      <c r="F91" s="58">
        <f t="shared" si="6"/>
        <v>0</v>
      </c>
      <c r="G91" s="314">
        <f t="shared" si="7"/>
        <v>10000</v>
      </c>
    </row>
    <row r="92" spans="2:7" ht="12.75">
      <c r="B92" s="18">
        <v>4091</v>
      </c>
      <c r="C92" s="2" t="s">
        <v>284</v>
      </c>
      <c r="D92" s="19">
        <v>2000</v>
      </c>
      <c r="E92" s="58"/>
      <c r="F92" s="58">
        <f t="shared" si="6"/>
        <v>2000</v>
      </c>
      <c r="G92" s="314">
        <f t="shared" si="7"/>
        <v>0</v>
      </c>
    </row>
    <row r="93" spans="2:7" ht="12.75">
      <c r="B93" s="18">
        <v>4096</v>
      </c>
      <c r="C93" s="2" t="s">
        <v>285</v>
      </c>
      <c r="D93" s="19">
        <v>1640</v>
      </c>
      <c r="E93" s="58"/>
      <c r="F93" s="58">
        <f t="shared" si="6"/>
        <v>1640</v>
      </c>
      <c r="G93" s="314">
        <f t="shared" si="7"/>
        <v>0</v>
      </c>
    </row>
    <row r="94" spans="2:7" ht="12.75">
      <c r="B94" s="18">
        <v>4098</v>
      </c>
      <c r="C94" s="2" t="s">
        <v>286</v>
      </c>
      <c r="D94" s="19">
        <v>60</v>
      </c>
      <c r="E94" s="58"/>
      <c r="F94" s="58">
        <f t="shared" si="6"/>
        <v>60</v>
      </c>
      <c r="G94" s="314">
        <f t="shared" si="7"/>
        <v>0</v>
      </c>
    </row>
    <row r="95" spans="2:7" ht="12.75">
      <c r="B95" s="18">
        <v>411</v>
      </c>
      <c r="C95" s="2" t="s">
        <v>140</v>
      </c>
      <c r="D95" s="19">
        <v>317000</v>
      </c>
      <c r="E95" s="58"/>
      <c r="F95" s="58">
        <f t="shared" si="6"/>
        <v>317000</v>
      </c>
      <c r="G95" s="314">
        <f t="shared" si="7"/>
        <v>0</v>
      </c>
    </row>
    <row r="96" spans="2:7" ht="12.75">
      <c r="B96" s="18">
        <v>413</v>
      </c>
      <c r="C96" s="2" t="s">
        <v>141</v>
      </c>
      <c r="D96" s="19">
        <v>56000</v>
      </c>
      <c r="E96" s="58"/>
      <c r="F96" s="58">
        <f>IF(D96&gt;E96,D96-E96,0)</f>
        <v>56000</v>
      </c>
      <c r="G96" s="314">
        <f>IF(E96&gt;D96,E96-D96,0)</f>
        <v>0</v>
      </c>
    </row>
    <row r="97" spans="2:7" ht="12.75">
      <c r="B97" s="18">
        <v>416</v>
      </c>
      <c r="C97" s="2" t="s">
        <v>287</v>
      </c>
      <c r="D97" s="19"/>
      <c r="E97" s="58"/>
      <c r="F97" s="58">
        <f>IF(D97&gt;E97,D97-E97,0)</f>
        <v>0</v>
      </c>
      <c r="G97" s="314">
        <f>IF(E97&gt;D97,E97-D97,0)</f>
        <v>0</v>
      </c>
    </row>
    <row r="98" spans="2:7" ht="12.75">
      <c r="B98" s="18">
        <v>4181</v>
      </c>
      <c r="C98" s="2" t="s">
        <v>142</v>
      </c>
      <c r="D98" s="19">
        <v>4000</v>
      </c>
      <c r="E98" s="58"/>
      <c r="F98" s="58">
        <f t="shared" si="6"/>
        <v>4000</v>
      </c>
      <c r="G98" s="314">
        <f t="shared" si="7"/>
        <v>0</v>
      </c>
    </row>
    <row r="99" spans="2:7" ht="12.75">
      <c r="B99" s="18">
        <v>4191</v>
      </c>
      <c r="C99" s="2" t="s">
        <v>288</v>
      </c>
      <c r="D99" s="19"/>
      <c r="E99" s="58">
        <v>3240</v>
      </c>
      <c r="F99" s="58">
        <f t="shared" si="6"/>
        <v>0</v>
      </c>
      <c r="G99" s="314">
        <f t="shared" si="7"/>
        <v>3240</v>
      </c>
    </row>
    <row r="100" spans="2:7" ht="12.75">
      <c r="B100" s="18">
        <v>4196</v>
      </c>
      <c r="C100" s="2" t="s">
        <v>289</v>
      </c>
      <c r="D100" s="19"/>
      <c r="E100" s="58">
        <v>200</v>
      </c>
      <c r="F100" s="58">
        <f t="shared" si="6"/>
        <v>0</v>
      </c>
      <c r="G100" s="314">
        <f t="shared" si="7"/>
        <v>200</v>
      </c>
    </row>
    <row r="101" spans="2:7" ht="12.75">
      <c r="B101" s="18">
        <v>4198</v>
      </c>
      <c r="C101" s="2" t="s">
        <v>290</v>
      </c>
      <c r="D101" s="19"/>
      <c r="E101" s="58">
        <v>100</v>
      </c>
      <c r="F101" s="58">
        <f t="shared" si="6"/>
        <v>0</v>
      </c>
      <c r="G101" s="314">
        <f t="shared" si="7"/>
        <v>100</v>
      </c>
    </row>
    <row r="102" spans="2:7" ht="12.75">
      <c r="B102" s="18">
        <v>421</v>
      </c>
      <c r="C102" s="2" t="s">
        <v>143</v>
      </c>
      <c r="D102" s="19"/>
      <c r="E102" s="58">
        <v>4000</v>
      </c>
      <c r="F102" s="58">
        <f t="shared" si="6"/>
        <v>0</v>
      </c>
      <c r="G102" s="314">
        <f t="shared" si="7"/>
        <v>4000</v>
      </c>
    </row>
    <row r="103" spans="2:7" ht="12.75">
      <c r="B103" s="18">
        <v>424</v>
      </c>
      <c r="C103" s="2" t="s">
        <v>184</v>
      </c>
      <c r="D103" s="19"/>
      <c r="E103" s="58"/>
      <c r="F103" s="58">
        <f>IF(D103&gt;E103,D103-E103,0)</f>
        <v>0</v>
      </c>
      <c r="G103" s="314">
        <f>IF(E103&gt;D103,E103-D103,0)</f>
        <v>0</v>
      </c>
    </row>
    <row r="104" spans="2:7" ht="12.75">
      <c r="B104" s="18">
        <v>425</v>
      </c>
      <c r="C104" s="2" t="s">
        <v>144</v>
      </c>
      <c r="D104" s="19">
        <v>300</v>
      </c>
      <c r="E104" s="58"/>
      <c r="F104" s="58">
        <f t="shared" si="6"/>
        <v>300</v>
      </c>
      <c r="G104" s="314">
        <f t="shared" si="7"/>
        <v>0</v>
      </c>
    </row>
    <row r="105" spans="2:7" ht="12.75">
      <c r="B105" s="18">
        <v>427</v>
      </c>
      <c r="C105" s="2" t="s">
        <v>145</v>
      </c>
      <c r="D105" s="19"/>
      <c r="E105" s="58">
        <v>200</v>
      </c>
      <c r="F105" s="58">
        <f t="shared" si="6"/>
        <v>0</v>
      </c>
      <c r="G105" s="314">
        <f t="shared" si="7"/>
        <v>200</v>
      </c>
    </row>
    <row r="106" spans="2:7" ht="12.75">
      <c r="B106" s="18">
        <v>4282</v>
      </c>
      <c r="C106" s="2" t="s">
        <v>146</v>
      </c>
      <c r="D106" s="19"/>
      <c r="E106" s="58">
        <v>19000</v>
      </c>
      <c r="F106" s="58">
        <f aca="true" t="shared" si="10" ref="F106:F113">IF(D106&gt;E106,D106-E106,0)</f>
        <v>0</v>
      </c>
      <c r="G106" s="314">
        <f t="shared" si="7"/>
        <v>19000</v>
      </c>
    </row>
    <row r="107" spans="2:7" ht="12.75">
      <c r="B107" s="18">
        <v>4284</v>
      </c>
      <c r="C107" s="2" t="s">
        <v>291</v>
      </c>
      <c r="D107" s="19"/>
      <c r="E107" s="58">
        <v>6000</v>
      </c>
      <c r="F107" s="58">
        <f t="shared" si="10"/>
        <v>0</v>
      </c>
      <c r="G107" s="314">
        <f aca="true" t="shared" si="11" ref="G107:G113">IF(E107&gt;D107,E107-D107,0)</f>
        <v>6000</v>
      </c>
    </row>
    <row r="108" spans="2:7" ht="12.75">
      <c r="B108" s="18">
        <v>431</v>
      </c>
      <c r="C108" s="2" t="s">
        <v>147</v>
      </c>
      <c r="D108" s="19"/>
      <c r="E108" s="58">
        <v>30000</v>
      </c>
      <c r="F108" s="58">
        <f t="shared" si="10"/>
        <v>0</v>
      </c>
      <c r="G108" s="314">
        <f t="shared" si="11"/>
        <v>30000</v>
      </c>
    </row>
    <row r="109" spans="2:7" ht="12.75">
      <c r="B109" s="18">
        <v>437</v>
      </c>
      <c r="C109" s="2" t="s">
        <v>292</v>
      </c>
      <c r="D109" s="19"/>
      <c r="E109" s="58">
        <v>2400</v>
      </c>
      <c r="F109" s="58">
        <f t="shared" si="10"/>
        <v>0</v>
      </c>
      <c r="G109" s="314">
        <f t="shared" si="11"/>
        <v>2400</v>
      </c>
    </row>
    <row r="110" spans="2:7" ht="12.75">
      <c r="B110" s="18">
        <v>438</v>
      </c>
      <c r="C110" s="2" t="s">
        <v>293</v>
      </c>
      <c r="D110" s="19"/>
      <c r="E110" s="58">
        <v>14800</v>
      </c>
      <c r="F110" s="58">
        <f t="shared" si="10"/>
        <v>0</v>
      </c>
      <c r="G110" s="314">
        <f t="shared" si="11"/>
        <v>14800</v>
      </c>
    </row>
    <row r="111" spans="2:7" ht="12.75">
      <c r="B111" s="18">
        <v>441</v>
      </c>
      <c r="C111" s="2" t="s">
        <v>294</v>
      </c>
      <c r="D111" s="19"/>
      <c r="E111" s="58"/>
      <c r="F111" s="58">
        <f t="shared" si="10"/>
        <v>0</v>
      </c>
      <c r="G111" s="314">
        <f t="shared" si="11"/>
        <v>0</v>
      </c>
    </row>
    <row r="112" spans="2:7" ht="12.75">
      <c r="B112" s="18">
        <v>444</v>
      </c>
      <c r="C112" s="2" t="s">
        <v>295</v>
      </c>
      <c r="D112" s="19"/>
      <c r="E112" s="58"/>
      <c r="F112" s="58">
        <f t="shared" si="10"/>
        <v>0</v>
      </c>
      <c r="G112" s="314">
        <f t="shared" si="11"/>
        <v>0</v>
      </c>
    </row>
    <row r="113" spans="2:7" ht="12.75">
      <c r="B113" s="18">
        <v>4452</v>
      </c>
      <c r="C113" s="2" t="s">
        <v>296</v>
      </c>
      <c r="D113" s="19"/>
      <c r="E113" s="58"/>
      <c r="F113" s="58">
        <f t="shared" si="10"/>
        <v>0</v>
      </c>
      <c r="G113" s="314">
        <f t="shared" si="11"/>
        <v>0</v>
      </c>
    </row>
    <row r="114" spans="2:7" ht="12.75">
      <c r="B114" s="18">
        <v>44551</v>
      </c>
      <c r="C114" s="2" t="s">
        <v>297</v>
      </c>
      <c r="D114" s="19"/>
      <c r="E114" s="58">
        <v>22000</v>
      </c>
      <c r="F114" s="58">
        <f aca="true" t="shared" si="12" ref="F114:F120">IF(D114&gt;E114,D114-E114,0)</f>
        <v>0</v>
      </c>
      <c r="G114" s="314">
        <f aca="true" t="shared" si="13" ref="G114:G120">IF(E114&gt;D114,E114-D114,0)</f>
        <v>22000</v>
      </c>
    </row>
    <row r="115" spans="2:7" ht="12.75">
      <c r="B115" s="18">
        <v>44562</v>
      </c>
      <c r="C115" s="2" t="s">
        <v>298</v>
      </c>
      <c r="D115" s="19"/>
      <c r="E115" s="58"/>
      <c r="F115" s="58">
        <f t="shared" si="12"/>
        <v>0</v>
      </c>
      <c r="G115" s="314">
        <f t="shared" si="13"/>
        <v>0</v>
      </c>
    </row>
    <row r="116" spans="2:7" ht="12.75">
      <c r="B116" s="18">
        <v>44566</v>
      </c>
      <c r="C116" s="2" t="s">
        <v>299</v>
      </c>
      <c r="D116" s="19"/>
      <c r="E116" s="58"/>
      <c r="F116" s="58">
        <f t="shared" si="12"/>
        <v>0</v>
      </c>
      <c r="G116" s="314">
        <f t="shared" si="13"/>
        <v>0</v>
      </c>
    </row>
    <row r="117" spans="2:7" ht="12.75">
      <c r="B117" s="18">
        <v>4458</v>
      </c>
      <c r="C117" s="2" t="s">
        <v>300</v>
      </c>
      <c r="D117" s="19"/>
      <c r="E117" s="58"/>
      <c r="F117" s="58">
        <f t="shared" si="12"/>
        <v>0</v>
      </c>
      <c r="G117" s="314">
        <f t="shared" si="13"/>
        <v>0</v>
      </c>
    </row>
    <row r="118" spans="2:7" ht="12.75">
      <c r="B118" s="18">
        <v>447</v>
      </c>
      <c r="C118" s="2" t="s">
        <v>301</v>
      </c>
      <c r="D118" s="19"/>
      <c r="E118" s="58"/>
      <c r="F118" s="58">
        <f t="shared" si="12"/>
        <v>0</v>
      </c>
      <c r="G118" s="314">
        <f t="shared" si="13"/>
        <v>0</v>
      </c>
    </row>
    <row r="119" spans="2:7" ht="12.75">
      <c r="B119" s="18">
        <v>448</v>
      </c>
      <c r="C119" s="2" t="s">
        <v>302</v>
      </c>
      <c r="D119" s="19"/>
      <c r="E119" s="58">
        <v>3600</v>
      </c>
      <c r="F119" s="58">
        <f t="shared" si="12"/>
        <v>0</v>
      </c>
      <c r="G119" s="314">
        <f t="shared" si="13"/>
        <v>3600</v>
      </c>
    </row>
    <row r="120" spans="2:7" ht="12.75">
      <c r="B120" s="18">
        <v>462</v>
      </c>
      <c r="C120" s="2" t="s">
        <v>148</v>
      </c>
      <c r="D120" s="19">
        <v>1000</v>
      </c>
      <c r="E120" s="58"/>
      <c r="F120" s="58">
        <f t="shared" si="12"/>
        <v>1000</v>
      </c>
      <c r="G120" s="314">
        <f t="shared" si="13"/>
        <v>0</v>
      </c>
    </row>
    <row r="121" spans="2:7" ht="12.75">
      <c r="B121" s="18">
        <v>464</v>
      </c>
      <c r="C121" s="2" t="s">
        <v>149</v>
      </c>
      <c r="D121" s="19"/>
      <c r="E121" s="58">
        <v>1000</v>
      </c>
      <c r="F121" s="58">
        <f>IF(D121&gt;E121,D121-E121,0)</f>
        <v>0</v>
      </c>
      <c r="G121" s="314">
        <f>IF(E121&gt;D121,E121-D121,0)</f>
        <v>1000</v>
      </c>
    </row>
    <row r="122" spans="2:7" ht="12.75">
      <c r="B122" s="18">
        <v>465</v>
      </c>
      <c r="C122" s="2" t="s">
        <v>303</v>
      </c>
      <c r="D122" s="19">
        <v>2000</v>
      </c>
      <c r="E122" s="58"/>
      <c r="F122" s="58">
        <f>IF(D122&gt;E122,D122-E122,0)</f>
        <v>2000</v>
      </c>
      <c r="G122" s="314">
        <f>IF(E122&gt;D122,E122-D122,0)</f>
        <v>0</v>
      </c>
    </row>
    <row r="123" spans="2:7" ht="12.75">
      <c r="B123" s="18">
        <v>467</v>
      </c>
      <c r="C123" s="2" t="s">
        <v>304</v>
      </c>
      <c r="D123" s="19">
        <v>4000</v>
      </c>
      <c r="E123" s="58"/>
      <c r="F123" s="58">
        <f aca="true" t="shared" si="14" ref="F123:F129">IF(D123&gt;E123,D123-E123,0)</f>
        <v>4000</v>
      </c>
      <c r="G123" s="314">
        <f aca="true" t="shared" si="15" ref="G123:G129">IF(E123&gt;D123,E123-D123,0)</f>
        <v>0</v>
      </c>
    </row>
    <row r="124" spans="2:7" ht="12.75">
      <c r="B124" s="18">
        <v>476</v>
      </c>
      <c r="C124" s="2" t="s">
        <v>305</v>
      </c>
      <c r="D124" s="19">
        <v>500</v>
      </c>
      <c r="E124" s="58"/>
      <c r="F124" s="58">
        <f t="shared" si="14"/>
        <v>500</v>
      </c>
      <c r="G124" s="314">
        <f t="shared" si="15"/>
        <v>0</v>
      </c>
    </row>
    <row r="125" spans="2:7" ht="12.75">
      <c r="B125" s="18">
        <v>477</v>
      </c>
      <c r="C125" s="2" t="s">
        <v>306</v>
      </c>
      <c r="D125" s="19"/>
      <c r="E125" s="58">
        <v>200</v>
      </c>
      <c r="F125" s="58">
        <f t="shared" si="14"/>
        <v>0</v>
      </c>
      <c r="G125" s="314">
        <f t="shared" si="15"/>
        <v>200</v>
      </c>
    </row>
    <row r="126" spans="2:7" ht="12.75">
      <c r="B126" s="18">
        <v>481</v>
      </c>
      <c r="C126" s="2" t="s">
        <v>97</v>
      </c>
      <c r="D126" s="19"/>
      <c r="E126" s="58"/>
      <c r="F126" s="58">
        <f t="shared" si="14"/>
        <v>0</v>
      </c>
      <c r="G126" s="314">
        <f t="shared" si="15"/>
        <v>0</v>
      </c>
    </row>
    <row r="127" spans="2:7" ht="12.75">
      <c r="B127" s="18">
        <v>486</v>
      </c>
      <c r="C127" s="2" t="s">
        <v>150</v>
      </c>
      <c r="D127" s="19">
        <v>18200</v>
      </c>
      <c r="E127" s="58"/>
      <c r="F127" s="58">
        <f t="shared" si="14"/>
        <v>18200</v>
      </c>
      <c r="G127" s="314">
        <f t="shared" si="15"/>
        <v>0</v>
      </c>
    </row>
    <row r="128" spans="2:7" ht="12.75">
      <c r="B128" s="18">
        <v>487</v>
      </c>
      <c r="C128" s="2" t="s">
        <v>107</v>
      </c>
      <c r="D128" s="19"/>
      <c r="E128" s="58">
        <v>60</v>
      </c>
      <c r="F128" s="58">
        <f t="shared" si="14"/>
        <v>0</v>
      </c>
      <c r="G128" s="314">
        <f t="shared" si="15"/>
        <v>60</v>
      </c>
    </row>
    <row r="129" spans="2:7" ht="12.75">
      <c r="B129" s="18">
        <v>491</v>
      </c>
      <c r="C129" s="2" t="s">
        <v>151</v>
      </c>
      <c r="D129" s="19"/>
      <c r="E129" s="58">
        <v>8000</v>
      </c>
      <c r="F129" s="58">
        <f t="shared" si="14"/>
        <v>0</v>
      </c>
      <c r="G129" s="314">
        <f t="shared" si="15"/>
        <v>8000</v>
      </c>
    </row>
    <row r="130" spans="2:7" ht="12.75">
      <c r="B130" s="18">
        <v>500</v>
      </c>
      <c r="C130" s="2" t="s">
        <v>152</v>
      </c>
      <c r="D130" s="19">
        <v>12000</v>
      </c>
      <c r="E130" s="58"/>
      <c r="F130" s="58">
        <f aca="true" t="shared" si="16" ref="F130:F156">IF(D130&gt;E130,D130-E130,0)</f>
        <v>12000</v>
      </c>
      <c r="G130" s="314">
        <f aca="true" t="shared" si="17" ref="G130:G156">IF(E130&gt;D130,E130-D130,0)</f>
        <v>0</v>
      </c>
    </row>
    <row r="131" spans="2:7" ht="12.75">
      <c r="B131" s="18">
        <v>511</v>
      </c>
      <c r="C131" s="2" t="s">
        <v>153</v>
      </c>
      <c r="D131" s="19"/>
      <c r="E131" s="58"/>
      <c r="F131" s="58">
        <f t="shared" si="16"/>
        <v>0</v>
      </c>
      <c r="G131" s="314">
        <f t="shared" si="17"/>
        <v>0</v>
      </c>
    </row>
    <row r="132" spans="2:7" ht="12.75">
      <c r="B132" s="18">
        <v>5121</v>
      </c>
      <c r="C132" s="2" t="s">
        <v>307</v>
      </c>
      <c r="D132" s="19">
        <v>400</v>
      </c>
      <c r="E132" s="58"/>
      <c r="F132" s="58">
        <f t="shared" si="16"/>
        <v>400</v>
      </c>
      <c r="G132" s="314">
        <f t="shared" si="17"/>
        <v>0</v>
      </c>
    </row>
    <row r="133" spans="2:7" ht="12.75">
      <c r="B133" s="18">
        <v>5122</v>
      </c>
      <c r="C133" s="2" t="s">
        <v>308</v>
      </c>
      <c r="D133" s="19">
        <v>16000</v>
      </c>
      <c r="E133" s="58"/>
      <c r="F133" s="58">
        <f t="shared" si="16"/>
        <v>16000</v>
      </c>
      <c r="G133" s="314">
        <f t="shared" si="17"/>
        <v>0</v>
      </c>
    </row>
    <row r="134" spans="2:7" ht="12.75">
      <c r="B134" s="18">
        <v>5123</v>
      </c>
      <c r="C134" s="2" t="s">
        <v>309</v>
      </c>
      <c r="D134" s="19"/>
      <c r="E134" s="58">
        <v>25000</v>
      </c>
      <c r="F134" s="58">
        <f t="shared" si="16"/>
        <v>0</v>
      </c>
      <c r="G134" s="314">
        <f t="shared" si="17"/>
        <v>25000</v>
      </c>
    </row>
    <row r="135" spans="2:7" ht="12.75">
      <c r="B135" s="18">
        <v>514</v>
      </c>
      <c r="C135" s="2" t="s">
        <v>154</v>
      </c>
      <c r="D135" s="19">
        <v>1200</v>
      </c>
      <c r="E135" s="58"/>
      <c r="F135" s="58">
        <f t="shared" si="16"/>
        <v>1200</v>
      </c>
      <c r="G135" s="314">
        <f t="shared" si="17"/>
        <v>0</v>
      </c>
    </row>
    <row r="136" spans="2:7" ht="12.75">
      <c r="B136" s="18">
        <v>519</v>
      </c>
      <c r="C136" s="2" t="s">
        <v>202</v>
      </c>
      <c r="D136" s="19"/>
      <c r="E136" s="58">
        <v>24000</v>
      </c>
      <c r="F136" s="58">
        <f t="shared" si="16"/>
        <v>0</v>
      </c>
      <c r="G136" s="314">
        <f t="shared" si="17"/>
        <v>24000</v>
      </c>
    </row>
    <row r="137" spans="2:7" ht="12.75">
      <c r="B137" s="18">
        <v>530</v>
      </c>
      <c r="C137" s="2" t="s">
        <v>106</v>
      </c>
      <c r="D137" s="19">
        <v>5400</v>
      </c>
      <c r="E137" s="58"/>
      <c r="F137" s="58">
        <f t="shared" si="16"/>
        <v>5400</v>
      </c>
      <c r="G137" s="314">
        <f t="shared" si="17"/>
        <v>0</v>
      </c>
    </row>
    <row r="138" spans="2:7" ht="12.75">
      <c r="B138" s="18">
        <v>590</v>
      </c>
      <c r="C138" s="2" t="s">
        <v>155</v>
      </c>
      <c r="D138" s="19"/>
      <c r="E138" s="58">
        <v>1000</v>
      </c>
      <c r="F138" s="58">
        <f t="shared" si="16"/>
        <v>0</v>
      </c>
      <c r="G138" s="314">
        <f t="shared" si="17"/>
        <v>1000</v>
      </c>
    </row>
    <row r="139" spans="2:7" ht="12.75">
      <c r="B139" s="18">
        <v>601</v>
      </c>
      <c r="C139" s="2" t="s">
        <v>156</v>
      </c>
      <c r="D139" s="19">
        <v>800000</v>
      </c>
      <c r="E139" s="58"/>
      <c r="F139" s="58">
        <f t="shared" si="16"/>
        <v>800000</v>
      </c>
      <c r="G139" s="314">
        <f t="shared" si="17"/>
        <v>0</v>
      </c>
    </row>
    <row r="140" spans="2:7" ht="12.75">
      <c r="B140" s="18">
        <v>602</v>
      </c>
      <c r="C140" s="2" t="s">
        <v>157</v>
      </c>
      <c r="D140" s="19">
        <v>70000</v>
      </c>
      <c r="E140" s="58"/>
      <c r="F140" s="58">
        <f t="shared" si="16"/>
        <v>70000</v>
      </c>
      <c r="G140" s="314">
        <f t="shared" si="17"/>
        <v>0</v>
      </c>
    </row>
    <row r="141" spans="2:7" ht="12.75">
      <c r="B141" s="18">
        <v>6031</v>
      </c>
      <c r="C141" s="2" t="s">
        <v>158</v>
      </c>
      <c r="D141" s="19">
        <v>100000</v>
      </c>
      <c r="E141" s="58"/>
      <c r="F141" s="58">
        <f t="shared" si="16"/>
        <v>100000</v>
      </c>
      <c r="G141" s="314">
        <f t="shared" si="17"/>
        <v>0</v>
      </c>
    </row>
    <row r="142" spans="2:7" ht="12.75">
      <c r="B142" s="18">
        <v>6032</v>
      </c>
      <c r="C142" s="2" t="s">
        <v>159</v>
      </c>
      <c r="D142" s="19"/>
      <c r="E142" s="58">
        <v>20000</v>
      </c>
      <c r="F142" s="58">
        <f t="shared" si="16"/>
        <v>0</v>
      </c>
      <c r="G142" s="314">
        <f t="shared" si="17"/>
        <v>20000</v>
      </c>
    </row>
    <row r="143" spans="2:7" ht="12.75">
      <c r="B143" s="18">
        <v>6037</v>
      </c>
      <c r="C143" s="2" t="s">
        <v>160</v>
      </c>
      <c r="D143" s="19"/>
      <c r="E143" s="58">
        <v>7000</v>
      </c>
      <c r="F143" s="58">
        <f t="shared" si="16"/>
        <v>0</v>
      </c>
      <c r="G143" s="314">
        <f t="shared" si="17"/>
        <v>7000</v>
      </c>
    </row>
    <row r="144" spans="2:7" ht="12.75">
      <c r="B144" s="18">
        <v>605</v>
      </c>
      <c r="C144" s="2" t="s">
        <v>161</v>
      </c>
      <c r="D144" s="19">
        <v>160000</v>
      </c>
      <c r="E144" s="58"/>
      <c r="F144" s="58">
        <f t="shared" si="16"/>
        <v>160000</v>
      </c>
      <c r="G144" s="314">
        <f t="shared" si="17"/>
        <v>0</v>
      </c>
    </row>
    <row r="145" spans="2:7" ht="12.75">
      <c r="B145" s="18">
        <v>606</v>
      </c>
      <c r="C145" s="2" t="s">
        <v>162</v>
      </c>
      <c r="D145" s="19">
        <v>40000</v>
      </c>
      <c r="E145" s="58"/>
      <c r="F145" s="58">
        <f t="shared" si="16"/>
        <v>40000</v>
      </c>
      <c r="G145" s="314">
        <f t="shared" si="17"/>
        <v>0</v>
      </c>
    </row>
    <row r="146" spans="2:7" ht="12.75">
      <c r="B146" s="18">
        <v>607</v>
      </c>
      <c r="C146" s="2" t="s">
        <v>109</v>
      </c>
      <c r="D146" s="19">
        <v>804000</v>
      </c>
      <c r="E146" s="58"/>
      <c r="F146" s="58">
        <f t="shared" si="16"/>
        <v>804000</v>
      </c>
      <c r="G146" s="314">
        <f t="shared" si="17"/>
        <v>0</v>
      </c>
    </row>
    <row r="147" spans="2:7" ht="12.75">
      <c r="B147" s="18">
        <v>6081</v>
      </c>
      <c r="C147" s="2" t="s">
        <v>310</v>
      </c>
      <c r="D147" s="19">
        <v>32000</v>
      </c>
      <c r="E147" s="58"/>
      <c r="F147" s="58">
        <f t="shared" si="16"/>
        <v>32000</v>
      </c>
      <c r="G147" s="314">
        <f t="shared" si="17"/>
        <v>0</v>
      </c>
    </row>
    <row r="148" spans="2:7" ht="12.75">
      <c r="B148" s="18">
        <v>6087</v>
      </c>
      <c r="C148" s="2" t="s">
        <v>311</v>
      </c>
      <c r="D148" s="19">
        <v>28000</v>
      </c>
      <c r="E148" s="58"/>
      <c r="F148" s="58">
        <f t="shared" si="16"/>
        <v>28000</v>
      </c>
      <c r="G148" s="314">
        <f t="shared" si="17"/>
        <v>0</v>
      </c>
    </row>
    <row r="149" spans="2:7" ht="12.75">
      <c r="B149" s="18">
        <v>6091</v>
      </c>
      <c r="C149" s="2" t="s">
        <v>163</v>
      </c>
      <c r="D149" s="19"/>
      <c r="E149" s="58">
        <v>10000</v>
      </c>
      <c r="F149" s="58">
        <f t="shared" si="16"/>
        <v>0</v>
      </c>
      <c r="G149" s="314">
        <f t="shared" si="17"/>
        <v>10000</v>
      </c>
    </row>
    <row r="150" spans="2:7" ht="12.75">
      <c r="B150" s="18">
        <v>6097</v>
      </c>
      <c r="C150" s="2" t="s">
        <v>164</v>
      </c>
      <c r="D150" s="19"/>
      <c r="E150" s="58">
        <v>4000</v>
      </c>
      <c r="F150" s="58">
        <f t="shared" si="16"/>
        <v>0</v>
      </c>
      <c r="G150" s="314">
        <f t="shared" si="17"/>
        <v>4000</v>
      </c>
    </row>
    <row r="151" spans="2:7" ht="12.75">
      <c r="B151" s="18">
        <v>611</v>
      </c>
      <c r="C151" s="2" t="s">
        <v>312</v>
      </c>
      <c r="D151" s="19">
        <v>4000</v>
      </c>
      <c r="E151" s="58"/>
      <c r="F151" s="58">
        <f t="shared" si="16"/>
        <v>4000</v>
      </c>
      <c r="G151" s="314">
        <f t="shared" si="17"/>
        <v>0</v>
      </c>
    </row>
    <row r="152" spans="2:7" ht="12.75">
      <c r="B152" s="18">
        <v>612</v>
      </c>
      <c r="C152" s="2" t="s">
        <v>165</v>
      </c>
      <c r="D152" s="19">
        <v>60000</v>
      </c>
      <c r="E152" s="58"/>
      <c r="F152" s="58">
        <f t="shared" si="16"/>
        <v>60000</v>
      </c>
      <c r="G152" s="314">
        <f t="shared" si="17"/>
        <v>0</v>
      </c>
    </row>
    <row r="153" spans="2:7" ht="12.75">
      <c r="B153" s="18">
        <v>613</v>
      </c>
      <c r="C153" s="2" t="s">
        <v>166</v>
      </c>
      <c r="D153" s="19">
        <v>116000</v>
      </c>
      <c r="E153" s="58"/>
      <c r="F153" s="58">
        <f t="shared" si="16"/>
        <v>116000</v>
      </c>
      <c r="G153" s="314">
        <f t="shared" si="17"/>
        <v>0</v>
      </c>
    </row>
    <row r="154" spans="2:7" ht="12.75">
      <c r="B154" s="18">
        <v>614</v>
      </c>
      <c r="C154" s="2" t="s">
        <v>313</v>
      </c>
      <c r="D154" s="19"/>
      <c r="E154" s="58"/>
      <c r="F154" s="58">
        <f t="shared" si="16"/>
        <v>0</v>
      </c>
      <c r="G154" s="314">
        <f t="shared" si="17"/>
        <v>0</v>
      </c>
    </row>
    <row r="155" spans="2:7" ht="12.75">
      <c r="B155" s="18">
        <v>615</v>
      </c>
      <c r="C155" s="2" t="s">
        <v>167</v>
      </c>
      <c r="D155" s="19">
        <v>120000</v>
      </c>
      <c r="E155" s="58"/>
      <c r="F155" s="58">
        <f t="shared" si="16"/>
        <v>120000</v>
      </c>
      <c r="G155" s="314">
        <f t="shared" si="17"/>
        <v>0</v>
      </c>
    </row>
    <row r="156" spans="2:7" ht="12.75">
      <c r="B156" s="18">
        <v>616</v>
      </c>
      <c r="C156" s="2" t="s">
        <v>168</v>
      </c>
      <c r="D156" s="19">
        <v>45000</v>
      </c>
      <c r="E156" s="58"/>
      <c r="F156" s="58">
        <f t="shared" si="16"/>
        <v>45000</v>
      </c>
      <c r="G156" s="314">
        <f t="shared" si="17"/>
        <v>0</v>
      </c>
    </row>
    <row r="157" spans="2:7" ht="12.75">
      <c r="B157" s="18">
        <v>617</v>
      </c>
      <c r="C157" s="2" t="s">
        <v>314</v>
      </c>
      <c r="D157" s="19"/>
      <c r="E157" s="58"/>
      <c r="F157" s="58">
        <f aca="true" t="shared" si="18" ref="F157:F162">IF(D157&gt;E157,D157-E157,0)</f>
        <v>0</v>
      </c>
      <c r="G157" s="314">
        <f aca="true" t="shared" si="19" ref="G157:G162">IF(E157&gt;D157,E157-D157,0)</f>
        <v>0</v>
      </c>
    </row>
    <row r="158" spans="2:7" ht="12.75">
      <c r="B158" s="18">
        <v>618</v>
      </c>
      <c r="C158" s="2" t="s">
        <v>315</v>
      </c>
      <c r="D158" s="19"/>
      <c r="E158" s="58"/>
      <c r="F158" s="58">
        <f t="shared" si="18"/>
        <v>0</v>
      </c>
      <c r="G158" s="314">
        <f t="shared" si="19"/>
        <v>0</v>
      </c>
    </row>
    <row r="159" spans="2:7" ht="12.75">
      <c r="B159" s="18">
        <v>619</v>
      </c>
      <c r="C159" s="2" t="s">
        <v>316</v>
      </c>
      <c r="D159" s="19"/>
      <c r="E159" s="58"/>
      <c r="F159" s="58">
        <f t="shared" si="18"/>
        <v>0</v>
      </c>
      <c r="G159" s="314">
        <f t="shared" si="19"/>
        <v>0</v>
      </c>
    </row>
    <row r="160" spans="2:7" ht="12.75">
      <c r="B160" s="18">
        <v>621</v>
      </c>
      <c r="C160" s="2" t="s">
        <v>169</v>
      </c>
      <c r="D160" s="19">
        <v>40000</v>
      </c>
      <c r="E160" s="58"/>
      <c r="F160" s="58">
        <f t="shared" si="18"/>
        <v>40000</v>
      </c>
      <c r="G160" s="314">
        <f t="shared" si="19"/>
        <v>0</v>
      </c>
    </row>
    <row r="161" spans="2:7" ht="12.75">
      <c r="B161" s="18">
        <v>622</v>
      </c>
      <c r="C161" s="2" t="s">
        <v>170</v>
      </c>
      <c r="D161" s="19"/>
      <c r="E161" s="58"/>
      <c r="F161" s="58">
        <f t="shared" si="18"/>
        <v>0</v>
      </c>
      <c r="G161" s="314">
        <f t="shared" si="19"/>
        <v>0</v>
      </c>
    </row>
    <row r="162" spans="2:7" ht="12.75">
      <c r="B162" s="18">
        <v>623</v>
      </c>
      <c r="C162" s="2" t="s">
        <v>171</v>
      </c>
      <c r="D162" s="19">
        <v>140000</v>
      </c>
      <c r="E162" s="58"/>
      <c r="F162" s="58">
        <f t="shared" si="18"/>
        <v>140000</v>
      </c>
      <c r="G162" s="314">
        <f t="shared" si="19"/>
        <v>0</v>
      </c>
    </row>
    <row r="163" spans="2:7" ht="12.75">
      <c r="B163" s="18">
        <v>624</v>
      </c>
      <c r="C163" s="2" t="s">
        <v>317</v>
      </c>
      <c r="D163" s="19">
        <v>105000</v>
      </c>
      <c r="E163" s="58"/>
      <c r="F163" s="58">
        <f aca="true" t="shared" si="20" ref="F163:F183">IF(D163&gt;E163,D163-E163,0)</f>
        <v>105000</v>
      </c>
      <c r="G163" s="314">
        <f aca="true" t="shared" si="21" ref="G163:G183">IF(E163&gt;D163,E163-D163,0)</f>
        <v>0</v>
      </c>
    </row>
    <row r="164" spans="2:7" ht="12.75">
      <c r="B164" s="18">
        <v>625</v>
      </c>
      <c r="C164" s="2" t="s">
        <v>318</v>
      </c>
      <c r="D164" s="19">
        <v>5000</v>
      </c>
      <c r="E164" s="58"/>
      <c r="F164" s="58">
        <f t="shared" si="20"/>
        <v>5000</v>
      </c>
      <c r="G164" s="314">
        <f t="shared" si="21"/>
        <v>0</v>
      </c>
    </row>
    <row r="165" spans="2:7" ht="12.75">
      <c r="B165" s="18">
        <v>626</v>
      </c>
      <c r="C165" s="2" t="s">
        <v>172</v>
      </c>
      <c r="D165" s="19">
        <v>40000</v>
      </c>
      <c r="E165" s="58"/>
      <c r="F165" s="58">
        <f t="shared" si="20"/>
        <v>40000</v>
      </c>
      <c r="G165" s="314">
        <f t="shared" si="21"/>
        <v>0</v>
      </c>
    </row>
    <row r="166" spans="2:7" ht="12.75">
      <c r="B166" s="18">
        <v>627</v>
      </c>
      <c r="C166" s="2" t="s">
        <v>173</v>
      </c>
      <c r="D166" s="19">
        <v>10060</v>
      </c>
      <c r="E166" s="58"/>
      <c r="F166" s="58">
        <f t="shared" si="20"/>
        <v>10060</v>
      </c>
      <c r="G166" s="314">
        <f t="shared" si="21"/>
        <v>0</v>
      </c>
    </row>
    <row r="167" spans="2:7" ht="12.75">
      <c r="B167" s="18">
        <v>629</v>
      </c>
      <c r="C167" s="2" t="s">
        <v>319</v>
      </c>
      <c r="D167" s="19"/>
      <c r="E167" s="58"/>
      <c r="F167" s="58">
        <f t="shared" si="20"/>
        <v>0</v>
      </c>
      <c r="G167" s="314">
        <f t="shared" si="21"/>
        <v>0</v>
      </c>
    </row>
    <row r="168" spans="2:7" ht="12.75">
      <c r="B168" s="18">
        <v>631</v>
      </c>
      <c r="C168" s="2" t="s">
        <v>320</v>
      </c>
      <c r="D168" s="19">
        <v>135000</v>
      </c>
      <c r="E168" s="58"/>
      <c r="F168" s="58">
        <f t="shared" si="20"/>
        <v>135000</v>
      </c>
      <c r="G168" s="314">
        <f t="shared" si="21"/>
        <v>0</v>
      </c>
    </row>
    <row r="169" spans="2:7" ht="12.75">
      <c r="B169" s="18">
        <v>633</v>
      </c>
      <c r="C169" s="2" t="s">
        <v>321</v>
      </c>
      <c r="D169" s="19">
        <v>45000</v>
      </c>
      <c r="E169" s="58"/>
      <c r="F169" s="58">
        <f t="shared" si="20"/>
        <v>45000</v>
      </c>
      <c r="G169" s="314">
        <f t="shared" si="21"/>
        <v>0</v>
      </c>
    </row>
    <row r="170" spans="2:7" ht="12.75">
      <c r="B170" s="18">
        <v>635</v>
      </c>
      <c r="C170" s="2" t="s">
        <v>322</v>
      </c>
      <c r="D170" s="19"/>
      <c r="E170" s="58"/>
      <c r="F170" s="58">
        <f t="shared" si="20"/>
        <v>0</v>
      </c>
      <c r="G170" s="314">
        <f t="shared" si="21"/>
        <v>0</v>
      </c>
    </row>
    <row r="171" spans="2:7" ht="12.75">
      <c r="B171" s="18">
        <v>637</v>
      </c>
      <c r="C171" s="2" t="s">
        <v>323</v>
      </c>
      <c r="D171" s="19"/>
      <c r="E171" s="58"/>
      <c r="F171" s="58">
        <f t="shared" si="20"/>
        <v>0</v>
      </c>
      <c r="G171" s="314">
        <f t="shared" si="21"/>
        <v>0</v>
      </c>
    </row>
    <row r="172" spans="2:7" ht="12.75">
      <c r="B172" s="18">
        <v>641</v>
      </c>
      <c r="C172" s="2" t="s">
        <v>174</v>
      </c>
      <c r="D172" s="19">
        <v>740000</v>
      </c>
      <c r="E172" s="58"/>
      <c r="F172" s="58">
        <f t="shared" si="20"/>
        <v>740000</v>
      </c>
      <c r="G172" s="314">
        <f t="shared" si="21"/>
        <v>0</v>
      </c>
    </row>
    <row r="173" spans="2:7" ht="12.75">
      <c r="B173" s="18">
        <v>644</v>
      </c>
      <c r="C173" s="2" t="s">
        <v>324</v>
      </c>
      <c r="D173" s="19"/>
      <c r="E173" s="58"/>
      <c r="F173" s="58">
        <f t="shared" si="20"/>
        <v>0</v>
      </c>
      <c r="G173" s="314">
        <f t="shared" si="21"/>
        <v>0</v>
      </c>
    </row>
    <row r="174" spans="2:7" ht="12.75">
      <c r="B174" s="18">
        <v>645</v>
      </c>
      <c r="C174" s="2" t="s">
        <v>175</v>
      </c>
      <c r="D174" s="19">
        <v>360000</v>
      </c>
      <c r="E174" s="58"/>
      <c r="F174" s="58">
        <f t="shared" si="20"/>
        <v>360000</v>
      </c>
      <c r="G174" s="314">
        <f t="shared" si="21"/>
        <v>0</v>
      </c>
    </row>
    <row r="175" spans="2:7" ht="12.75">
      <c r="B175" s="18">
        <v>651</v>
      </c>
      <c r="C175" s="2" t="s">
        <v>325</v>
      </c>
      <c r="D175" s="19"/>
      <c r="E175" s="58"/>
      <c r="F175" s="58">
        <f t="shared" si="20"/>
        <v>0</v>
      </c>
      <c r="G175" s="314">
        <f t="shared" si="21"/>
        <v>0</v>
      </c>
    </row>
    <row r="176" spans="2:7" ht="12.75">
      <c r="B176" s="18">
        <v>654</v>
      </c>
      <c r="C176" s="2" t="s">
        <v>176</v>
      </c>
      <c r="D176" s="19">
        <v>640</v>
      </c>
      <c r="E176" s="58"/>
      <c r="F176" s="58">
        <f t="shared" si="20"/>
        <v>640</v>
      </c>
      <c r="G176" s="314">
        <f t="shared" si="21"/>
        <v>0</v>
      </c>
    </row>
    <row r="177" spans="2:7" ht="12.75">
      <c r="B177" s="18">
        <v>655</v>
      </c>
      <c r="C177" s="2" t="s">
        <v>227</v>
      </c>
      <c r="D177" s="19"/>
      <c r="E177" s="58"/>
      <c r="F177" s="58">
        <f t="shared" si="20"/>
        <v>0</v>
      </c>
      <c r="G177" s="314">
        <f t="shared" si="21"/>
        <v>0</v>
      </c>
    </row>
    <row r="178" spans="2:7" ht="12.75">
      <c r="B178" s="18">
        <v>658</v>
      </c>
      <c r="C178" s="2" t="s">
        <v>326</v>
      </c>
      <c r="D178" s="19"/>
      <c r="E178" s="58"/>
      <c r="F178" s="58">
        <f t="shared" si="20"/>
        <v>0</v>
      </c>
      <c r="G178" s="314">
        <f t="shared" si="21"/>
        <v>0</v>
      </c>
    </row>
    <row r="179" spans="2:7" ht="12.75">
      <c r="B179" s="18">
        <v>661</v>
      </c>
      <c r="C179" s="2" t="s">
        <v>177</v>
      </c>
      <c r="D179" s="19">
        <v>140000</v>
      </c>
      <c r="E179" s="58"/>
      <c r="F179" s="58">
        <f t="shared" si="20"/>
        <v>140000</v>
      </c>
      <c r="G179" s="314">
        <f t="shared" si="21"/>
        <v>0</v>
      </c>
    </row>
    <row r="180" spans="2:7" ht="12.75">
      <c r="B180" s="18">
        <v>665</v>
      </c>
      <c r="C180" s="2" t="s">
        <v>178</v>
      </c>
      <c r="D180" s="19">
        <v>2000</v>
      </c>
      <c r="E180" s="58"/>
      <c r="F180" s="58">
        <f t="shared" si="20"/>
        <v>2000</v>
      </c>
      <c r="G180" s="314">
        <f t="shared" si="21"/>
        <v>0</v>
      </c>
    </row>
    <row r="181" spans="2:7" ht="12.75">
      <c r="B181" s="18">
        <v>666</v>
      </c>
      <c r="C181" s="2" t="s">
        <v>113</v>
      </c>
      <c r="D181" s="19">
        <v>8000</v>
      </c>
      <c r="E181" s="58"/>
      <c r="F181" s="58">
        <f t="shared" si="20"/>
        <v>8000</v>
      </c>
      <c r="G181" s="314">
        <f t="shared" si="21"/>
        <v>0</v>
      </c>
    </row>
    <row r="182" spans="2:7" ht="12.75">
      <c r="B182" s="18">
        <v>667</v>
      </c>
      <c r="C182" s="2" t="s">
        <v>179</v>
      </c>
      <c r="D182" s="19">
        <v>340</v>
      </c>
      <c r="E182" s="58"/>
      <c r="F182" s="58">
        <f t="shared" si="20"/>
        <v>340</v>
      </c>
      <c r="G182" s="314">
        <f t="shared" si="21"/>
        <v>0</v>
      </c>
    </row>
    <row r="183" spans="2:7" ht="12.75">
      <c r="B183" s="18">
        <v>668</v>
      </c>
      <c r="C183" s="2" t="s">
        <v>386</v>
      </c>
      <c r="D183" s="19"/>
      <c r="E183" s="58"/>
      <c r="F183" s="58">
        <f t="shared" si="20"/>
        <v>0</v>
      </c>
      <c r="G183" s="314">
        <f t="shared" si="21"/>
        <v>0</v>
      </c>
    </row>
    <row r="184" spans="2:7" ht="12.75">
      <c r="B184" s="18">
        <v>671</v>
      </c>
      <c r="C184" s="2" t="s">
        <v>180</v>
      </c>
      <c r="D184" s="19">
        <v>240</v>
      </c>
      <c r="E184" s="58"/>
      <c r="F184" s="58">
        <f aca="true" t="shared" si="22" ref="F184:F189">IF(D184&gt;E184,D184-E184,0)</f>
        <v>240</v>
      </c>
      <c r="G184" s="314">
        <f aca="true" t="shared" si="23" ref="G184:G189">IF(E184&gt;D184,E184-D184,0)</f>
        <v>0</v>
      </c>
    </row>
    <row r="185" spans="2:7" ht="12.75">
      <c r="B185" s="18">
        <v>675</v>
      </c>
      <c r="C185" s="2" t="s">
        <v>181</v>
      </c>
      <c r="D185" s="19">
        <v>1680</v>
      </c>
      <c r="E185" s="58"/>
      <c r="F185" s="58">
        <f t="shared" si="22"/>
        <v>1680</v>
      </c>
      <c r="G185" s="314">
        <f t="shared" si="23"/>
        <v>0</v>
      </c>
    </row>
    <row r="186" spans="2:7" ht="12.75">
      <c r="B186" s="18">
        <v>678</v>
      </c>
      <c r="C186" s="2" t="s">
        <v>327</v>
      </c>
      <c r="D186" s="19"/>
      <c r="E186" s="58"/>
      <c r="F186" s="58">
        <f t="shared" si="22"/>
        <v>0</v>
      </c>
      <c r="G186" s="314">
        <f t="shared" si="23"/>
        <v>0</v>
      </c>
    </row>
    <row r="187" spans="2:7" ht="25.5">
      <c r="B187" s="21">
        <v>6811</v>
      </c>
      <c r="C187" s="22" t="s">
        <v>328</v>
      </c>
      <c r="D187" s="23">
        <v>49000</v>
      </c>
      <c r="E187" s="309"/>
      <c r="F187" s="309">
        <f t="shared" si="22"/>
        <v>49000</v>
      </c>
      <c r="G187" s="315">
        <f t="shared" si="23"/>
        <v>0</v>
      </c>
    </row>
    <row r="188" spans="2:7" ht="12.75">
      <c r="B188" s="18">
        <v>6815</v>
      </c>
      <c r="C188" s="2" t="s">
        <v>182</v>
      </c>
      <c r="D188" s="19">
        <v>4000</v>
      </c>
      <c r="E188" s="58"/>
      <c r="F188" s="58">
        <f t="shared" si="22"/>
        <v>4000</v>
      </c>
      <c r="G188" s="314">
        <f t="shared" si="23"/>
        <v>0</v>
      </c>
    </row>
    <row r="189" spans="2:7" ht="25.5">
      <c r="B189" s="18">
        <v>6816</v>
      </c>
      <c r="C189" s="22" t="s">
        <v>329</v>
      </c>
      <c r="D189" s="29">
        <v>3000</v>
      </c>
      <c r="E189" s="316"/>
      <c r="F189" s="316">
        <f t="shared" si="22"/>
        <v>3000</v>
      </c>
      <c r="G189" s="317">
        <f t="shared" si="23"/>
        <v>0</v>
      </c>
    </row>
    <row r="190" spans="2:7" ht="12.75">
      <c r="B190" s="18">
        <v>6817</v>
      </c>
      <c r="C190" s="2" t="s">
        <v>183</v>
      </c>
      <c r="D190" s="19">
        <v>9200</v>
      </c>
      <c r="E190" s="58"/>
      <c r="F190" s="58">
        <f aca="true" t="shared" si="24" ref="F190:F213">IF(D190&gt;E190,D190-E190,0)</f>
        <v>9200</v>
      </c>
      <c r="G190" s="314">
        <f aca="true" t="shared" si="25" ref="G190:G213">IF(E190&gt;D190,E190-D190,0)</f>
        <v>0</v>
      </c>
    </row>
    <row r="191" spans="2:7" ht="12.75">
      <c r="B191" s="18">
        <v>6865</v>
      </c>
      <c r="C191" s="2" t="s">
        <v>330</v>
      </c>
      <c r="D191" s="19">
        <v>800</v>
      </c>
      <c r="E191" s="58"/>
      <c r="F191" s="58">
        <f t="shared" si="24"/>
        <v>800</v>
      </c>
      <c r="G191" s="314">
        <f t="shared" si="25"/>
        <v>0</v>
      </c>
    </row>
    <row r="192" spans="2:7" ht="12.75">
      <c r="B192" s="18">
        <v>6866</v>
      </c>
      <c r="C192" s="2" t="s">
        <v>331</v>
      </c>
      <c r="D192" s="19"/>
      <c r="E192" s="58"/>
      <c r="F192" s="58">
        <f t="shared" si="24"/>
        <v>0</v>
      </c>
      <c r="G192" s="314">
        <f t="shared" si="25"/>
        <v>0</v>
      </c>
    </row>
    <row r="193" spans="2:7" ht="12.75">
      <c r="B193" s="18">
        <v>6868</v>
      </c>
      <c r="C193" s="2" t="s">
        <v>332</v>
      </c>
      <c r="D193" s="19"/>
      <c r="E193" s="58"/>
      <c r="F193" s="58">
        <f t="shared" si="24"/>
        <v>0</v>
      </c>
      <c r="G193" s="314">
        <f t="shared" si="25"/>
        <v>0</v>
      </c>
    </row>
    <row r="194" spans="2:7" ht="12.75">
      <c r="B194" s="18">
        <v>6872</v>
      </c>
      <c r="C194" s="2" t="s">
        <v>333</v>
      </c>
      <c r="D194" s="19"/>
      <c r="E194" s="58"/>
      <c r="F194" s="58">
        <f t="shared" si="24"/>
        <v>0</v>
      </c>
      <c r="G194" s="314">
        <f t="shared" si="25"/>
        <v>0</v>
      </c>
    </row>
    <row r="195" spans="2:7" ht="12.75">
      <c r="B195" s="18">
        <v>6873</v>
      </c>
      <c r="C195" s="2" t="s">
        <v>334</v>
      </c>
      <c r="D195" s="19">
        <v>3800</v>
      </c>
      <c r="E195" s="58"/>
      <c r="F195" s="58">
        <f t="shared" si="24"/>
        <v>3800</v>
      </c>
      <c r="G195" s="314">
        <f t="shared" si="25"/>
        <v>0</v>
      </c>
    </row>
    <row r="196" spans="2:7" ht="12.75">
      <c r="B196" s="18">
        <v>6874</v>
      </c>
      <c r="C196" s="2" t="s">
        <v>335</v>
      </c>
      <c r="D196" s="19"/>
      <c r="E196" s="58"/>
      <c r="F196" s="58">
        <f t="shared" si="24"/>
        <v>0</v>
      </c>
      <c r="G196" s="314">
        <f t="shared" si="25"/>
        <v>0</v>
      </c>
    </row>
    <row r="197" spans="2:7" ht="12.75">
      <c r="B197" s="18">
        <v>691</v>
      </c>
      <c r="C197" s="2" t="s">
        <v>184</v>
      </c>
      <c r="D197" s="19">
        <v>4000</v>
      </c>
      <c r="E197" s="58"/>
      <c r="F197" s="58">
        <f t="shared" si="24"/>
        <v>4000</v>
      </c>
      <c r="G197" s="314">
        <f t="shared" si="25"/>
        <v>0</v>
      </c>
    </row>
    <row r="198" spans="2:7" ht="12.75">
      <c r="B198" s="18">
        <v>695</v>
      </c>
      <c r="C198" s="2" t="s">
        <v>20</v>
      </c>
      <c r="D198" s="19">
        <v>2000</v>
      </c>
      <c r="E198" s="58"/>
      <c r="F198" s="58">
        <f t="shared" si="24"/>
        <v>2000</v>
      </c>
      <c r="G198" s="314">
        <f t="shared" si="25"/>
        <v>0</v>
      </c>
    </row>
    <row r="199" spans="2:7" ht="12.75">
      <c r="B199" s="18">
        <v>701</v>
      </c>
      <c r="C199" s="2" t="s">
        <v>185</v>
      </c>
      <c r="D199" s="19"/>
      <c r="E199" s="58">
        <v>2800000</v>
      </c>
      <c r="F199" s="58">
        <f t="shared" si="24"/>
        <v>0</v>
      </c>
      <c r="G199" s="314">
        <f t="shared" si="25"/>
        <v>2800000</v>
      </c>
    </row>
    <row r="200" spans="2:7" ht="12.75">
      <c r="B200" s="18">
        <v>704</v>
      </c>
      <c r="C200" s="2" t="s">
        <v>336</v>
      </c>
      <c r="D200" s="19"/>
      <c r="E200" s="58"/>
      <c r="F200" s="58">
        <f t="shared" si="24"/>
        <v>0</v>
      </c>
      <c r="G200" s="314">
        <f t="shared" si="25"/>
        <v>0</v>
      </c>
    </row>
    <row r="201" spans="2:7" ht="12.75">
      <c r="B201" s="18">
        <v>705</v>
      </c>
      <c r="C201" s="2" t="s">
        <v>337</v>
      </c>
      <c r="D201" s="19"/>
      <c r="E201" s="58"/>
      <c r="F201" s="58">
        <f t="shared" si="24"/>
        <v>0</v>
      </c>
      <c r="G201" s="314">
        <f t="shared" si="25"/>
        <v>0</v>
      </c>
    </row>
    <row r="202" spans="2:7" ht="12.75">
      <c r="B202" s="18">
        <v>706</v>
      </c>
      <c r="C202" s="2" t="s">
        <v>186</v>
      </c>
      <c r="D202" s="19"/>
      <c r="E202" s="58">
        <v>60000</v>
      </c>
      <c r="F202" s="58">
        <f t="shared" si="24"/>
        <v>0</v>
      </c>
      <c r="G202" s="314">
        <f t="shared" si="25"/>
        <v>60000</v>
      </c>
    </row>
    <row r="203" spans="2:7" ht="12.75">
      <c r="B203" s="18">
        <v>707</v>
      </c>
      <c r="C203" s="2" t="s">
        <v>0</v>
      </c>
      <c r="D203" s="19"/>
      <c r="E203" s="58">
        <v>1302000</v>
      </c>
      <c r="F203" s="58">
        <f t="shared" si="24"/>
        <v>0</v>
      </c>
      <c r="G203" s="314">
        <f t="shared" si="25"/>
        <v>1302000</v>
      </c>
    </row>
    <row r="204" spans="2:7" ht="12.75">
      <c r="B204" s="18">
        <v>708</v>
      </c>
      <c r="C204" s="2" t="s">
        <v>187</v>
      </c>
      <c r="D204" s="19"/>
      <c r="E204" s="58">
        <v>106600</v>
      </c>
      <c r="F204" s="58">
        <f t="shared" si="24"/>
        <v>0</v>
      </c>
      <c r="G204" s="314">
        <f t="shared" si="25"/>
        <v>106600</v>
      </c>
    </row>
    <row r="205" spans="2:7" ht="12.75">
      <c r="B205" s="18">
        <v>7091</v>
      </c>
      <c r="C205" s="2" t="s">
        <v>338</v>
      </c>
      <c r="D205" s="19">
        <v>8000</v>
      </c>
      <c r="E205" s="58"/>
      <c r="F205" s="58">
        <f t="shared" si="24"/>
        <v>8000</v>
      </c>
      <c r="G205" s="314">
        <f t="shared" si="25"/>
        <v>0</v>
      </c>
    </row>
    <row r="206" spans="2:7" ht="12.75">
      <c r="B206" s="18">
        <v>7096</v>
      </c>
      <c r="C206" s="2" t="s">
        <v>339</v>
      </c>
      <c r="D206" s="19"/>
      <c r="E206" s="58"/>
      <c r="F206" s="58">
        <f t="shared" si="24"/>
        <v>0</v>
      </c>
      <c r="G206" s="314">
        <f t="shared" si="25"/>
        <v>0</v>
      </c>
    </row>
    <row r="207" spans="2:7" ht="12.75">
      <c r="B207" s="18">
        <v>7097</v>
      </c>
      <c r="C207" s="2" t="s">
        <v>340</v>
      </c>
      <c r="D207" s="19">
        <v>2000</v>
      </c>
      <c r="E207" s="58"/>
      <c r="F207" s="58">
        <f t="shared" si="24"/>
        <v>2000</v>
      </c>
      <c r="G207" s="314">
        <f t="shared" si="25"/>
        <v>0</v>
      </c>
    </row>
    <row r="208" spans="2:7" ht="12.75">
      <c r="B208" s="18">
        <v>7133</v>
      </c>
      <c r="C208" s="2" t="s">
        <v>188</v>
      </c>
      <c r="D208" s="19">
        <v>2000</v>
      </c>
      <c r="E208" s="58"/>
      <c r="F208" s="58">
        <f t="shared" si="24"/>
        <v>2000</v>
      </c>
      <c r="G208" s="314">
        <f t="shared" si="25"/>
        <v>0</v>
      </c>
    </row>
    <row r="209" spans="2:7" ht="12.75">
      <c r="B209" s="18">
        <v>7134</v>
      </c>
      <c r="C209" s="2" t="s">
        <v>190</v>
      </c>
      <c r="D209" s="19"/>
      <c r="E209" s="58"/>
      <c r="F209" s="58">
        <f t="shared" si="24"/>
        <v>0</v>
      </c>
      <c r="G209" s="314">
        <f t="shared" si="25"/>
        <v>0</v>
      </c>
    </row>
    <row r="210" spans="2:7" ht="12.75">
      <c r="B210" s="18">
        <v>7135</v>
      </c>
      <c r="C210" s="2" t="s">
        <v>189</v>
      </c>
      <c r="D210" s="19"/>
      <c r="E210" s="58">
        <v>10000</v>
      </c>
      <c r="F210" s="58">
        <f t="shared" si="24"/>
        <v>0</v>
      </c>
      <c r="G210" s="314">
        <f t="shared" si="25"/>
        <v>10000</v>
      </c>
    </row>
    <row r="211" spans="2:7" ht="12.75">
      <c r="B211" s="18">
        <v>721</v>
      </c>
      <c r="C211" s="2" t="s">
        <v>341</v>
      </c>
      <c r="D211" s="19"/>
      <c r="E211" s="58">
        <v>5000</v>
      </c>
      <c r="F211" s="58">
        <f t="shared" si="24"/>
        <v>0</v>
      </c>
      <c r="G211" s="314">
        <f t="shared" si="25"/>
        <v>5000</v>
      </c>
    </row>
    <row r="212" spans="2:7" ht="12.75">
      <c r="B212" s="18">
        <v>722</v>
      </c>
      <c r="C212" s="2" t="s">
        <v>342</v>
      </c>
      <c r="D212" s="19"/>
      <c r="E212" s="58"/>
      <c r="F212" s="58">
        <f t="shared" si="24"/>
        <v>0</v>
      </c>
      <c r="G212" s="314">
        <f t="shared" si="25"/>
        <v>0</v>
      </c>
    </row>
    <row r="213" spans="2:7" ht="12.75">
      <c r="B213" s="18">
        <v>740</v>
      </c>
      <c r="C213" s="2" t="s">
        <v>42</v>
      </c>
      <c r="D213" s="19"/>
      <c r="E213" s="58">
        <v>2000</v>
      </c>
      <c r="F213" s="58">
        <f t="shared" si="24"/>
        <v>0</v>
      </c>
      <c r="G213" s="314">
        <f t="shared" si="25"/>
        <v>2000</v>
      </c>
    </row>
    <row r="214" spans="2:7" ht="12.75">
      <c r="B214" s="18">
        <v>750</v>
      </c>
      <c r="C214" s="2" t="s">
        <v>191</v>
      </c>
      <c r="D214" s="19"/>
      <c r="E214" s="58">
        <v>800</v>
      </c>
      <c r="F214" s="58">
        <f aca="true" t="shared" si="26" ref="F214:F220">IF(D214&gt;E214,D214-E214,0)</f>
        <v>0</v>
      </c>
      <c r="G214" s="314">
        <f aca="true" t="shared" si="27" ref="G214:G220">IF(E214&gt;D214,E214-D214,0)</f>
        <v>800</v>
      </c>
    </row>
    <row r="215" spans="2:7" ht="12.75">
      <c r="B215" s="18">
        <v>751</v>
      </c>
      <c r="C215" s="2" t="s">
        <v>325</v>
      </c>
      <c r="D215" s="19"/>
      <c r="E215" s="58">
        <v>400</v>
      </c>
      <c r="F215" s="58">
        <f t="shared" si="26"/>
        <v>0</v>
      </c>
      <c r="G215" s="314">
        <f t="shared" si="27"/>
        <v>400</v>
      </c>
    </row>
    <row r="216" spans="2:7" ht="12.75">
      <c r="B216" s="18">
        <v>755</v>
      </c>
      <c r="C216" s="2" t="s">
        <v>227</v>
      </c>
      <c r="D216" s="19"/>
      <c r="E216" s="58"/>
      <c r="F216" s="58">
        <f t="shared" si="26"/>
        <v>0</v>
      </c>
      <c r="G216" s="314">
        <f t="shared" si="27"/>
        <v>0</v>
      </c>
    </row>
    <row r="217" spans="2:7" ht="12.75">
      <c r="B217" s="18">
        <v>758</v>
      </c>
      <c r="C217" s="2" t="s">
        <v>343</v>
      </c>
      <c r="D217" s="19"/>
      <c r="E217" s="58"/>
      <c r="F217" s="58">
        <f t="shared" si="26"/>
        <v>0</v>
      </c>
      <c r="G217" s="314">
        <f t="shared" si="27"/>
        <v>0</v>
      </c>
    </row>
    <row r="218" spans="2:7" ht="12.75">
      <c r="B218" s="18">
        <v>761</v>
      </c>
      <c r="C218" s="2" t="s">
        <v>192</v>
      </c>
      <c r="D218" s="19"/>
      <c r="E218" s="58">
        <v>28000</v>
      </c>
      <c r="F218" s="58">
        <f t="shared" si="26"/>
        <v>0</v>
      </c>
      <c r="G218" s="314">
        <f t="shared" si="27"/>
        <v>28000</v>
      </c>
    </row>
    <row r="219" spans="2:7" ht="12.75">
      <c r="B219" s="18">
        <v>762</v>
      </c>
      <c r="C219" s="2" t="s">
        <v>193</v>
      </c>
      <c r="D219" s="19"/>
      <c r="E219" s="58">
        <v>60</v>
      </c>
      <c r="F219" s="58">
        <f t="shared" si="26"/>
        <v>0</v>
      </c>
      <c r="G219" s="314">
        <f t="shared" si="27"/>
        <v>60</v>
      </c>
    </row>
    <row r="220" spans="2:7" ht="12.75">
      <c r="B220" s="18">
        <v>764</v>
      </c>
      <c r="C220" s="2" t="s">
        <v>194</v>
      </c>
      <c r="D220" s="19"/>
      <c r="E220" s="58">
        <v>1340</v>
      </c>
      <c r="F220" s="58">
        <f t="shared" si="26"/>
        <v>0</v>
      </c>
      <c r="G220" s="314">
        <f t="shared" si="27"/>
        <v>1340</v>
      </c>
    </row>
    <row r="221" spans="2:7" ht="12.75">
      <c r="B221" s="18">
        <v>765</v>
      </c>
      <c r="C221" s="2" t="s">
        <v>195</v>
      </c>
      <c r="D221" s="19"/>
      <c r="E221" s="58">
        <v>100</v>
      </c>
      <c r="F221" s="58">
        <f aca="true" t="shared" si="28" ref="F221:F232">IF(D221&gt;E221,D221-E221,0)</f>
        <v>0</v>
      </c>
      <c r="G221" s="314">
        <f aca="true" t="shared" si="29" ref="G221:G232">IF(E221&gt;D221,E221-D221,0)</f>
        <v>100</v>
      </c>
    </row>
    <row r="222" spans="2:7" ht="12.75">
      <c r="B222" s="18">
        <v>766</v>
      </c>
      <c r="C222" s="2" t="s">
        <v>114</v>
      </c>
      <c r="D222" s="19"/>
      <c r="E222" s="58">
        <v>60</v>
      </c>
      <c r="F222" s="58">
        <f t="shared" si="28"/>
        <v>0</v>
      </c>
      <c r="G222" s="314">
        <f t="shared" si="29"/>
        <v>60</v>
      </c>
    </row>
    <row r="223" spans="2:7" ht="12.75">
      <c r="B223" s="18">
        <v>767</v>
      </c>
      <c r="C223" s="2" t="s">
        <v>196</v>
      </c>
      <c r="D223" s="19"/>
      <c r="E223" s="58">
        <v>80</v>
      </c>
      <c r="F223" s="58">
        <f t="shared" si="28"/>
        <v>0</v>
      </c>
      <c r="G223" s="314">
        <f t="shared" si="29"/>
        <v>80</v>
      </c>
    </row>
    <row r="224" spans="2:7" ht="12.75">
      <c r="B224" s="18">
        <v>768</v>
      </c>
      <c r="C224" s="2" t="s">
        <v>115</v>
      </c>
      <c r="D224" s="19"/>
      <c r="E224" s="58"/>
      <c r="F224" s="58">
        <f t="shared" si="28"/>
        <v>0</v>
      </c>
      <c r="G224" s="314">
        <f t="shared" si="29"/>
        <v>0</v>
      </c>
    </row>
    <row r="225" spans="2:7" ht="12.75">
      <c r="B225" s="18">
        <v>771</v>
      </c>
      <c r="C225" s="2" t="s">
        <v>197</v>
      </c>
      <c r="D225" s="19"/>
      <c r="E225" s="58">
        <v>2500</v>
      </c>
      <c r="F225" s="58">
        <f t="shared" si="28"/>
        <v>0</v>
      </c>
      <c r="G225" s="314">
        <f t="shared" si="29"/>
        <v>2500</v>
      </c>
    </row>
    <row r="226" spans="2:7" ht="12.75">
      <c r="B226" s="18">
        <v>775</v>
      </c>
      <c r="C226" s="2" t="s">
        <v>198</v>
      </c>
      <c r="D226" s="19"/>
      <c r="E226" s="58">
        <v>6500</v>
      </c>
      <c r="F226" s="58">
        <f t="shared" si="28"/>
        <v>0</v>
      </c>
      <c r="G226" s="314">
        <f t="shared" si="29"/>
        <v>6500</v>
      </c>
    </row>
    <row r="227" spans="2:7" ht="12.75">
      <c r="B227" s="18">
        <v>777</v>
      </c>
      <c r="C227" s="2" t="s">
        <v>344</v>
      </c>
      <c r="D227" s="19"/>
      <c r="E227" s="58">
        <v>800</v>
      </c>
      <c r="F227" s="58">
        <f t="shared" si="28"/>
        <v>0</v>
      </c>
      <c r="G227" s="314">
        <f t="shared" si="29"/>
        <v>800</v>
      </c>
    </row>
    <row r="228" spans="2:7" ht="12.75">
      <c r="B228" s="18">
        <v>778</v>
      </c>
      <c r="C228" s="2" t="s">
        <v>400</v>
      </c>
      <c r="D228" s="19"/>
      <c r="E228" s="58"/>
      <c r="F228" s="58">
        <f t="shared" si="28"/>
        <v>0</v>
      </c>
      <c r="G228" s="314">
        <f t="shared" si="29"/>
        <v>0</v>
      </c>
    </row>
    <row r="229" spans="2:7" ht="25.5">
      <c r="B229" s="21">
        <v>7811</v>
      </c>
      <c r="C229" s="22" t="s">
        <v>345</v>
      </c>
      <c r="D229" s="23"/>
      <c r="E229" s="309">
        <v>1300</v>
      </c>
      <c r="F229" s="58">
        <f t="shared" si="28"/>
        <v>0</v>
      </c>
      <c r="G229" s="314">
        <f t="shared" si="29"/>
        <v>1300</v>
      </c>
    </row>
    <row r="230" spans="2:7" ht="12.75">
      <c r="B230" s="18">
        <v>7815</v>
      </c>
      <c r="C230" s="2" t="s">
        <v>346</v>
      </c>
      <c r="D230" s="19"/>
      <c r="E230" s="58">
        <v>200</v>
      </c>
      <c r="F230" s="58">
        <f t="shared" si="28"/>
        <v>0</v>
      </c>
      <c r="G230" s="314">
        <f t="shared" si="29"/>
        <v>200</v>
      </c>
    </row>
    <row r="231" spans="2:7" ht="25.5">
      <c r="B231" s="18">
        <v>7816</v>
      </c>
      <c r="C231" s="22" t="s">
        <v>347</v>
      </c>
      <c r="D231" s="23"/>
      <c r="E231" s="309"/>
      <c r="F231" s="58">
        <f t="shared" si="28"/>
        <v>0</v>
      </c>
      <c r="G231" s="314">
        <f t="shared" si="29"/>
        <v>0</v>
      </c>
    </row>
    <row r="232" spans="2:7" ht="12.75">
      <c r="B232" s="18">
        <v>7817</v>
      </c>
      <c r="C232" s="2" t="s">
        <v>348</v>
      </c>
      <c r="D232" s="19"/>
      <c r="E232" s="58">
        <v>100</v>
      </c>
      <c r="F232" s="58">
        <f t="shared" si="28"/>
        <v>0</v>
      </c>
      <c r="G232" s="314">
        <f t="shared" si="29"/>
        <v>100</v>
      </c>
    </row>
    <row r="233" spans="2:7" ht="12.75">
      <c r="B233" s="18">
        <v>7865</v>
      </c>
      <c r="C233" s="2" t="s">
        <v>349</v>
      </c>
      <c r="D233" s="19"/>
      <c r="E233" s="58">
        <v>20</v>
      </c>
      <c r="F233" s="58">
        <f aca="true" t="shared" si="30" ref="F233:F239">IF(D233&gt;E233,D233-E233,0)</f>
        <v>0</v>
      </c>
      <c r="G233" s="314">
        <f aca="true" t="shared" si="31" ref="G233:G239">IF(E233&gt;D233,E233-D233,0)</f>
        <v>20</v>
      </c>
    </row>
    <row r="234" spans="2:7" ht="12.75">
      <c r="B234" s="18">
        <v>7866</v>
      </c>
      <c r="C234" s="2" t="s">
        <v>350</v>
      </c>
      <c r="D234" s="19"/>
      <c r="E234" s="58"/>
      <c r="F234" s="58">
        <f t="shared" si="30"/>
        <v>0</v>
      </c>
      <c r="G234" s="314">
        <f t="shared" si="31"/>
        <v>0</v>
      </c>
    </row>
    <row r="235" spans="2:7" ht="12.75">
      <c r="B235" s="18">
        <v>7868</v>
      </c>
      <c r="C235" s="2" t="s">
        <v>351</v>
      </c>
      <c r="D235" s="19"/>
      <c r="E235" s="58"/>
      <c r="F235" s="58">
        <f t="shared" si="30"/>
        <v>0</v>
      </c>
      <c r="G235" s="314">
        <f t="shared" si="31"/>
        <v>0</v>
      </c>
    </row>
    <row r="236" spans="2:7" ht="12.75">
      <c r="B236" s="18">
        <v>7872</v>
      </c>
      <c r="C236" s="2" t="s">
        <v>352</v>
      </c>
      <c r="D236" s="19"/>
      <c r="E236" s="58"/>
      <c r="F236" s="58">
        <f t="shared" si="30"/>
        <v>0</v>
      </c>
      <c r="G236" s="314">
        <f t="shared" si="31"/>
        <v>0</v>
      </c>
    </row>
    <row r="237" spans="2:7" ht="12.75">
      <c r="B237" s="18">
        <v>7873</v>
      </c>
      <c r="C237" s="2" t="s">
        <v>353</v>
      </c>
      <c r="D237" s="19"/>
      <c r="E237" s="58"/>
      <c r="F237" s="58">
        <f t="shared" si="30"/>
        <v>0</v>
      </c>
      <c r="G237" s="314">
        <f t="shared" si="31"/>
        <v>0</v>
      </c>
    </row>
    <row r="238" spans="2:7" ht="12.75">
      <c r="B238" s="18">
        <v>7874</v>
      </c>
      <c r="C238" s="2" t="s">
        <v>354</v>
      </c>
      <c r="D238" s="19"/>
      <c r="E238" s="58">
        <v>1200</v>
      </c>
      <c r="F238" s="58">
        <f t="shared" si="30"/>
        <v>0</v>
      </c>
      <c r="G238" s="314">
        <f t="shared" si="31"/>
        <v>1200</v>
      </c>
    </row>
    <row r="239" spans="2:7" ht="12.75">
      <c r="B239" s="18">
        <v>791</v>
      </c>
      <c r="C239" s="2" t="s">
        <v>199</v>
      </c>
      <c r="D239" s="19"/>
      <c r="E239" s="58">
        <v>4000</v>
      </c>
      <c r="F239" s="58">
        <f t="shared" si="30"/>
        <v>0</v>
      </c>
      <c r="G239" s="314">
        <f t="shared" si="31"/>
        <v>4000</v>
      </c>
    </row>
    <row r="240" spans="2:7" ht="12.75">
      <c r="B240" s="24">
        <v>796</v>
      </c>
      <c r="C240" s="2" t="s">
        <v>200</v>
      </c>
      <c r="D240" s="25"/>
      <c r="E240" s="58">
        <v>1500</v>
      </c>
      <c r="F240" s="58">
        <f>IF(D240&gt;E240,D240-E240,0)</f>
        <v>0</v>
      </c>
      <c r="G240" s="314">
        <f>IF(E240&gt;D240,E240-D240,0)</f>
        <v>1500</v>
      </c>
    </row>
    <row r="241" spans="2:7" ht="13.5" thickBot="1">
      <c r="B241" s="26">
        <v>797</v>
      </c>
      <c r="C241" s="27" t="s">
        <v>201</v>
      </c>
      <c r="D241" s="28"/>
      <c r="E241" s="318">
        <v>1000</v>
      </c>
      <c r="F241" s="318">
        <f>IF(D241&gt;E241,D241-E241,0)</f>
        <v>0</v>
      </c>
      <c r="G241" s="319">
        <f>IF(E241&gt;D241,E241-D241,0)</f>
        <v>1000</v>
      </c>
    </row>
    <row r="242" spans="2:7" ht="13.5" thickBot="1">
      <c r="B242" s="324" t="s">
        <v>41</v>
      </c>
      <c r="C242" s="325"/>
      <c r="D242" s="30">
        <f>SUM(D4:D241)</f>
        <v>7034060</v>
      </c>
      <c r="E242" s="30">
        <f>SUM(E4:E241)</f>
        <v>7034060</v>
      </c>
      <c r="F242" s="30">
        <f>SUM(F4:F241)</f>
        <v>7034060</v>
      </c>
      <c r="G242" s="30">
        <f>SUM(G4:G241)</f>
        <v>7034060</v>
      </c>
    </row>
  </sheetData>
  <sheetProtection/>
  <mergeCells count="2">
    <mergeCell ref="B2:G2"/>
    <mergeCell ref="B242:C242"/>
  </mergeCells>
  <printOptions/>
  <pageMargins left="0" right="0" top="0.1968503937007874" bottom="0.1968503937007874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3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1" customWidth="1"/>
    <col min="2" max="2" width="48.7109375" style="1" customWidth="1"/>
    <col min="3" max="4" width="12.7109375" style="1" customWidth="1"/>
    <col min="5" max="5" width="48.7109375" style="1" customWidth="1"/>
    <col min="6" max="7" width="12.7109375" style="1" customWidth="1"/>
    <col min="8" max="8" width="3.7109375" style="1" customWidth="1"/>
    <col min="9" max="16384" width="11.421875" style="1" customWidth="1"/>
  </cols>
  <sheetData>
    <row r="1" ht="12.75" customHeight="1" thickBot="1"/>
    <row r="2" spans="2:7" ht="12.75" customHeight="1" thickBot="1">
      <c r="B2" s="326" t="s">
        <v>384</v>
      </c>
      <c r="C2" s="327"/>
      <c r="D2" s="327"/>
      <c r="E2" s="327"/>
      <c r="F2" s="327"/>
      <c r="G2" s="48"/>
    </row>
    <row r="3" spans="2:7" ht="12.75" customHeight="1" thickBot="1">
      <c r="B3" s="61" t="s">
        <v>222</v>
      </c>
      <c r="C3" s="62" t="s">
        <v>29</v>
      </c>
      <c r="D3" s="62" t="s">
        <v>355</v>
      </c>
      <c r="E3" s="63" t="s">
        <v>221</v>
      </c>
      <c r="F3" s="62" t="s">
        <v>29</v>
      </c>
      <c r="G3" s="64" t="s">
        <v>355</v>
      </c>
    </row>
    <row r="4" spans="2:7" ht="12.75" customHeight="1" thickBot="1">
      <c r="B4" s="60" t="s">
        <v>30</v>
      </c>
      <c r="C4" s="54"/>
      <c r="D4" s="49"/>
      <c r="E4" s="82" t="s">
        <v>33</v>
      </c>
      <c r="F4" s="84"/>
      <c r="G4" s="84"/>
    </row>
    <row r="5" spans="2:7" ht="12.75" customHeight="1" thickBot="1">
      <c r="B5" s="53" t="s">
        <v>1</v>
      </c>
      <c r="C5" s="55"/>
      <c r="D5" s="52">
        <f>C6+C7</f>
        <v>821000</v>
      </c>
      <c r="E5" s="90" t="s">
        <v>0</v>
      </c>
      <c r="F5" s="85">
        <f>Balance!G203-Balance!F207</f>
        <v>1300000</v>
      </c>
      <c r="G5" s="86">
        <f>F5</f>
        <v>1300000</v>
      </c>
    </row>
    <row r="6" spans="2:7" ht="12.75" customHeight="1" thickBot="1">
      <c r="B6" s="31" t="s">
        <v>109</v>
      </c>
      <c r="C6" s="51">
        <f>Balance!F146+Balance!F148-Balance!G150</f>
        <v>828000</v>
      </c>
      <c r="D6" s="50"/>
      <c r="E6" s="32" t="s">
        <v>356</v>
      </c>
      <c r="F6" s="74"/>
      <c r="G6" s="45">
        <f>SUM(F7:F9)</f>
        <v>2958600</v>
      </c>
    </row>
    <row r="7" spans="2:7" ht="12.75" customHeight="1" thickBot="1">
      <c r="B7" s="31" t="s">
        <v>211</v>
      </c>
      <c r="C7" s="51">
        <f>Balance!F143-Balance!G143</f>
        <v>-7000</v>
      </c>
      <c r="D7" s="50"/>
      <c r="E7" s="34" t="s">
        <v>389</v>
      </c>
      <c r="F7" s="74">
        <f>Balance!G199-Balance!F205+Balance!G204</f>
        <v>2898600</v>
      </c>
      <c r="G7" s="46"/>
    </row>
    <row r="8" spans="2:7" ht="12.75" customHeight="1" thickBot="1">
      <c r="B8" s="33" t="s">
        <v>357</v>
      </c>
      <c r="C8" s="51"/>
      <c r="D8" s="43">
        <f>SUM(C9:C16)</f>
        <v>1857060</v>
      </c>
      <c r="E8" s="1" t="s">
        <v>336</v>
      </c>
      <c r="F8" s="85">
        <f>Balance!F200+Balance!F201</f>
        <v>0</v>
      </c>
      <c r="G8" s="91"/>
    </row>
    <row r="9" spans="2:7" ht="12.75" customHeight="1" thickBot="1">
      <c r="B9" s="31" t="s">
        <v>358</v>
      </c>
      <c r="C9" s="51">
        <f>Balance!F139+Balance!F147-Balance!G149</f>
        <v>822000</v>
      </c>
      <c r="D9" s="50"/>
      <c r="E9" s="34" t="s">
        <v>186</v>
      </c>
      <c r="F9" s="74">
        <f>Balance!G202-Balance!F206</f>
        <v>60000</v>
      </c>
      <c r="G9" s="46"/>
    </row>
    <row r="10" spans="2:7" ht="12.75" customHeight="1" thickBot="1">
      <c r="B10" s="31" t="s">
        <v>359</v>
      </c>
      <c r="C10" s="51">
        <f>Balance!F140</f>
        <v>70000</v>
      </c>
      <c r="D10" s="50"/>
      <c r="E10" s="89" t="s">
        <v>360</v>
      </c>
      <c r="F10" s="74"/>
      <c r="G10" s="45">
        <f>G5+G6</f>
        <v>4258600</v>
      </c>
    </row>
    <row r="11" spans="2:7" ht="12.75" customHeight="1" thickBot="1">
      <c r="B11" s="31" t="s">
        <v>385</v>
      </c>
      <c r="C11" s="51">
        <f>Balance!F141+Balance!F142-Balance!G141-Balance!G142</f>
        <v>80000</v>
      </c>
      <c r="D11" s="50"/>
      <c r="E11" s="35"/>
      <c r="F11" s="74"/>
      <c r="G11" s="46"/>
    </row>
    <row r="12" spans="2:7" ht="12.75" customHeight="1" thickBot="1">
      <c r="B12" s="31" t="s">
        <v>361</v>
      </c>
      <c r="C12" s="51">
        <f>Balance!F151</f>
        <v>4000</v>
      </c>
      <c r="D12" s="50"/>
      <c r="E12" s="87" t="s">
        <v>3</v>
      </c>
      <c r="F12" s="74"/>
      <c r="G12" s="45">
        <f>SUM(F13:F15)</f>
        <v>8000</v>
      </c>
    </row>
    <row r="13" spans="2:7" ht="12.75" customHeight="1">
      <c r="B13" s="31" t="s">
        <v>362</v>
      </c>
      <c r="C13" s="51">
        <f>Balance!F144+Balance!F145</f>
        <v>200000</v>
      </c>
      <c r="D13" s="50"/>
      <c r="E13" s="88" t="s">
        <v>105</v>
      </c>
      <c r="F13" s="74">
        <f>Balance!G208-Balance!F208</f>
        <v>-2000</v>
      </c>
      <c r="G13" s="46"/>
    </row>
    <row r="14" spans="2:7" ht="12.75" customHeight="1">
      <c r="B14" s="31" t="s">
        <v>363</v>
      </c>
      <c r="C14" s="51">
        <f>Balance!F160</f>
        <v>40000</v>
      </c>
      <c r="D14" s="50"/>
      <c r="E14" s="88" t="s">
        <v>390</v>
      </c>
      <c r="F14" s="74">
        <f>Balance!G209-Balance!F209</f>
        <v>0</v>
      </c>
      <c r="G14" s="46"/>
    </row>
    <row r="15" spans="2:7" ht="12.75" customHeight="1">
      <c r="B15" s="31" t="s">
        <v>364</v>
      </c>
      <c r="C15" s="51">
        <f>Balance!F152</f>
        <v>60000</v>
      </c>
      <c r="D15" s="50"/>
      <c r="E15" s="88" t="s">
        <v>221</v>
      </c>
      <c r="F15" s="74">
        <f>Balance!G210-Balance!F210</f>
        <v>10000</v>
      </c>
      <c r="G15" s="91"/>
    </row>
    <row r="16" spans="2:7" ht="12.75" customHeight="1" thickBot="1">
      <c r="B16" s="31" t="s">
        <v>365</v>
      </c>
      <c r="C16" s="51">
        <f>SUM(Balance!F153:F159)-Balance!G159+SUM(Balance!F161:F166)-Balance!G167</f>
        <v>581060</v>
      </c>
      <c r="D16" s="50"/>
      <c r="E16" s="88"/>
      <c r="F16" s="74"/>
      <c r="G16" s="46"/>
    </row>
    <row r="17" spans="2:7" ht="12.75" customHeight="1" thickBot="1">
      <c r="B17" s="33" t="s">
        <v>212</v>
      </c>
      <c r="C17" s="56">
        <f>SUM(Balance!F168:F171)</f>
        <v>180000</v>
      </c>
      <c r="D17" s="43">
        <f>C17</f>
        <v>180000</v>
      </c>
      <c r="E17" s="34" t="s">
        <v>24</v>
      </c>
      <c r="F17" s="74">
        <f>SUM(Balance!G211:G212)</f>
        <v>5000</v>
      </c>
      <c r="G17" s="45">
        <f>F17</f>
        <v>5000</v>
      </c>
    </row>
    <row r="18" spans="2:7" ht="12.75" customHeight="1" thickBot="1">
      <c r="B18" s="33" t="s">
        <v>15</v>
      </c>
      <c r="C18" s="56"/>
      <c r="D18" s="43">
        <f>SUM(C19:C20)</f>
        <v>1100000</v>
      </c>
      <c r="E18" s="34"/>
      <c r="F18" s="74"/>
      <c r="G18" s="46"/>
    </row>
    <row r="19" spans="2:7" ht="12.75" customHeight="1" thickBot="1">
      <c r="B19" s="31" t="s">
        <v>213</v>
      </c>
      <c r="C19" s="56">
        <f>SUM(Balance!F172:F173)</f>
        <v>740000</v>
      </c>
      <c r="D19" s="50"/>
      <c r="E19" s="34" t="s">
        <v>42</v>
      </c>
      <c r="F19" s="75">
        <f>Balance!G213</f>
        <v>2000</v>
      </c>
      <c r="G19" s="92">
        <f>F19</f>
        <v>2000</v>
      </c>
    </row>
    <row r="20" spans="2:7" ht="12.75" customHeight="1" thickBot="1">
      <c r="B20" s="31" t="s">
        <v>205</v>
      </c>
      <c r="C20" s="59">
        <f>Balance!F174</f>
        <v>360000</v>
      </c>
      <c r="D20" s="50"/>
      <c r="E20" s="36"/>
      <c r="F20" s="74"/>
      <c r="G20" s="46"/>
    </row>
    <row r="21" spans="2:7" ht="12.75" customHeight="1" thickBot="1">
      <c r="B21" s="33" t="s">
        <v>366</v>
      </c>
      <c r="C21" s="56"/>
      <c r="D21" s="43">
        <f>SUM(C22:C25)</f>
        <v>65200</v>
      </c>
      <c r="E21" s="34" t="s">
        <v>367</v>
      </c>
      <c r="F21" s="74">
        <f>SUM(Balance!G229:G232)</f>
        <v>1600</v>
      </c>
      <c r="G21" s="45">
        <f>F21</f>
        <v>1600</v>
      </c>
    </row>
    <row r="22" spans="2:7" ht="12.75" customHeight="1" thickBot="1">
      <c r="B22" s="31" t="s">
        <v>368</v>
      </c>
      <c r="C22" s="56">
        <f>Balance!F187</f>
        <v>49000</v>
      </c>
      <c r="D22" s="50"/>
      <c r="E22" s="36"/>
      <c r="F22" s="74"/>
      <c r="G22" s="46"/>
    </row>
    <row r="23" spans="2:7" ht="12.75" customHeight="1" thickBot="1">
      <c r="B23" s="31" t="s">
        <v>369</v>
      </c>
      <c r="C23" s="56">
        <f>Balance!F189</f>
        <v>3000</v>
      </c>
      <c r="D23" s="50"/>
      <c r="E23" s="36" t="s">
        <v>199</v>
      </c>
      <c r="F23" s="74">
        <f>Balance!G239</f>
        <v>4000</v>
      </c>
      <c r="G23" s="45">
        <f>F23</f>
        <v>4000</v>
      </c>
    </row>
    <row r="24" spans="2:7" ht="12.75" customHeight="1">
      <c r="B24" s="31" t="s">
        <v>370</v>
      </c>
      <c r="C24" s="56">
        <f>Balance!F190</f>
        <v>9200</v>
      </c>
      <c r="D24" s="50"/>
      <c r="E24" s="37"/>
      <c r="F24" s="74"/>
      <c r="G24" s="46"/>
    </row>
    <row r="25" spans="2:7" ht="12.75" customHeight="1" thickBot="1">
      <c r="B25" s="31" t="s">
        <v>206</v>
      </c>
      <c r="C25" s="56">
        <f>Balance!F188</f>
        <v>4000</v>
      </c>
      <c r="D25" s="50"/>
      <c r="E25" s="37"/>
      <c r="F25" s="74"/>
      <c r="G25" s="46"/>
    </row>
    <row r="26" spans="2:7" ht="12.75" customHeight="1" thickBot="1">
      <c r="B26" s="31" t="s">
        <v>214</v>
      </c>
      <c r="C26" s="57">
        <f>Balance!F175+Balance!F176+Balance!F178</f>
        <v>640</v>
      </c>
      <c r="D26" s="43">
        <f>C26</f>
        <v>640</v>
      </c>
      <c r="E26" s="34" t="s">
        <v>217</v>
      </c>
      <c r="F26" s="76">
        <f>Balance!G214+Balance!G215+Balance!G217</f>
        <v>1200</v>
      </c>
      <c r="G26" s="45">
        <f>F26</f>
        <v>1200</v>
      </c>
    </row>
    <row r="27" spans="2:9" ht="12.75" customHeight="1" thickBot="1">
      <c r="B27" s="42" t="s">
        <v>36</v>
      </c>
      <c r="C27" s="71">
        <f>SUM(C5:C26)</f>
        <v>4023900</v>
      </c>
      <c r="D27" s="43">
        <f>D5+D8+D17+D18+D21+D26</f>
        <v>4023900</v>
      </c>
      <c r="E27" s="44" t="s">
        <v>36</v>
      </c>
      <c r="F27" s="78">
        <f>SUM(F4:F26)</f>
        <v>4280400</v>
      </c>
      <c r="G27" s="45">
        <f>G10+G12+G17+G19+G21+G23+G26</f>
        <v>4280400</v>
      </c>
      <c r="I27" s="20"/>
    </row>
    <row r="28" spans="2:7" ht="12.75" customHeight="1" thickBot="1">
      <c r="B28" s="38" t="s">
        <v>388</v>
      </c>
      <c r="C28" s="72">
        <f>Balance!F177</f>
        <v>0</v>
      </c>
      <c r="D28" s="66"/>
      <c r="E28" s="38" t="s">
        <v>388</v>
      </c>
      <c r="F28" s="93">
        <f>Balance!G216</f>
        <v>0</v>
      </c>
      <c r="G28" s="93"/>
    </row>
    <row r="29" spans="2:7" ht="12.75" customHeight="1" thickBot="1">
      <c r="B29" s="65" t="s">
        <v>31</v>
      </c>
      <c r="C29" s="73"/>
      <c r="D29" s="67"/>
      <c r="E29" s="81" t="s">
        <v>34</v>
      </c>
      <c r="F29" s="74"/>
      <c r="G29" s="74"/>
    </row>
    <row r="30" spans="2:7" ht="12.75" customHeight="1">
      <c r="B30" s="31" t="s">
        <v>371</v>
      </c>
      <c r="C30" s="74">
        <f>SUM(Balance!F191:F193)</f>
        <v>800</v>
      </c>
      <c r="D30" s="46"/>
      <c r="E30" s="34" t="s">
        <v>210</v>
      </c>
      <c r="F30" s="74">
        <f>Balance!G218</f>
        <v>28000</v>
      </c>
      <c r="G30" s="74"/>
    </row>
    <row r="31" spans="2:7" ht="12.75" customHeight="1">
      <c r="B31" s="31" t="s">
        <v>216</v>
      </c>
      <c r="C31" s="74">
        <f>Balance!F179+Balance!F183</f>
        <v>140000</v>
      </c>
      <c r="D31" s="46"/>
      <c r="E31" s="37" t="s">
        <v>218</v>
      </c>
      <c r="F31" s="74">
        <f>Balance!G219</f>
        <v>60</v>
      </c>
      <c r="G31" s="74"/>
    </row>
    <row r="32" spans="2:7" ht="12.75" customHeight="1">
      <c r="B32" s="39" t="s">
        <v>178</v>
      </c>
      <c r="C32" s="74">
        <f>Balance!F180</f>
        <v>2000</v>
      </c>
      <c r="D32" s="46"/>
      <c r="E32" s="36" t="s">
        <v>195</v>
      </c>
      <c r="F32" s="74">
        <f>Balance!G221</f>
        <v>100</v>
      </c>
      <c r="G32" s="74"/>
    </row>
    <row r="33" spans="2:7" ht="12.75" customHeight="1">
      <c r="B33" s="39"/>
      <c r="C33" s="74"/>
      <c r="D33" s="46"/>
      <c r="E33" s="34" t="s">
        <v>208</v>
      </c>
      <c r="F33" s="74">
        <f>Balance!G220+Balance!G224</f>
        <v>1340</v>
      </c>
      <c r="G33" s="74"/>
    </row>
    <row r="34" spans="2:7" ht="12.75" customHeight="1">
      <c r="B34" s="39"/>
      <c r="C34" s="75"/>
      <c r="D34" s="68"/>
      <c r="E34" s="34" t="s">
        <v>372</v>
      </c>
      <c r="F34" s="74">
        <f>SUM(Balance!G233:G235)</f>
        <v>20</v>
      </c>
      <c r="G34" s="74"/>
    </row>
    <row r="35" spans="2:7" ht="12.75" customHeight="1">
      <c r="B35" s="39"/>
      <c r="C35" s="75"/>
      <c r="D35" s="68"/>
      <c r="E35" s="34" t="s">
        <v>200</v>
      </c>
      <c r="F35" s="74">
        <f>Balance!G240</f>
        <v>1500</v>
      </c>
      <c r="G35" s="74"/>
    </row>
    <row r="36" spans="2:7" ht="12.75" customHeight="1">
      <c r="B36" s="31" t="s">
        <v>110</v>
      </c>
      <c r="C36" s="74">
        <f>Balance!F181</f>
        <v>8000</v>
      </c>
      <c r="D36" s="46"/>
      <c r="E36" s="34" t="s">
        <v>209</v>
      </c>
      <c r="F36" s="74">
        <f>Balance!G222</f>
        <v>60</v>
      </c>
      <c r="G36" s="74"/>
    </row>
    <row r="37" spans="2:7" ht="12.75" customHeight="1" thickBot="1">
      <c r="B37" s="31" t="s">
        <v>373</v>
      </c>
      <c r="C37" s="76">
        <f>Balance!F182</f>
        <v>340</v>
      </c>
      <c r="D37" s="69"/>
      <c r="E37" s="34" t="s">
        <v>196</v>
      </c>
      <c r="F37" s="76">
        <f>Balance!G223</f>
        <v>80</v>
      </c>
      <c r="G37" s="76"/>
    </row>
    <row r="38" spans="2:7" ht="12.75" customHeight="1" thickBot="1">
      <c r="B38" s="42" t="s">
        <v>37</v>
      </c>
      <c r="C38" s="78">
        <f>SUM(C28:C37)</f>
        <v>151140</v>
      </c>
      <c r="D38" s="45">
        <f>C38</f>
        <v>151140</v>
      </c>
      <c r="E38" s="44" t="s">
        <v>37</v>
      </c>
      <c r="F38" s="78">
        <f>SUM(F30:F37)</f>
        <v>31160</v>
      </c>
      <c r="G38" s="45">
        <f>F38</f>
        <v>31160</v>
      </c>
    </row>
    <row r="39" spans="2:7" ht="12.75" customHeight="1" thickBot="1">
      <c r="B39" s="65" t="s">
        <v>32</v>
      </c>
      <c r="C39" s="77"/>
      <c r="D39" s="70"/>
      <c r="E39" s="81" t="s">
        <v>35</v>
      </c>
      <c r="F39" s="93"/>
      <c r="G39" s="93"/>
    </row>
    <row r="40" spans="2:7" ht="12.75" customHeight="1">
      <c r="B40" s="79" t="s">
        <v>180</v>
      </c>
      <c r="C40" s="162">
        <f>Balance!F184</f>
        <v>240</v>
      </c>
      <c r="D40" s="46"/>
      <c r="E40" s="79" t="s">
        <v>197</v>
      </c>
      <c r="F40" s="74">
        <f>Balance!G225</f>
        <v>2500</v>
      </c>
      <c r="G40" s="74"/>
    </row>
    <row r="41" spans="2:7" ht="12.75" customHeight="1">
      <c r="B41" s="31" t="s">
        <v>207</v>
      </c>
      <c r="C41" s="162"/>
      <c r="D41" s="46"/>
      <c r="E41" s="31" t="s">
        <v>374</v>
      </c>
      <c r="F41" s="74"/>
      <c r="G41" s="74"/>
    </row>
    <row r="42" spans="2:7" ht="12.75" customHeight="1">
      <c r="B42" s="40" t="s">
        <v>375</v>
      </c>
      <c r="C42" s="162">
        <f>Balance!F185</f>
        <v>1680</v>
      </c>
      <c r="D42" s="46"/>
      <c r="E42" s="41" t="s">
        <v>376</v>
      </c>
      <c r="F42" s="74">
        <f>Balance!G226</f>
        <v>6500</v>
      </c>
      <c r="G42" s="74"/>
    </row>
    <row r="43" spans="2:7" ht="12.75" customHeight="1">
      <c r="B43" s="40" t="s">
        <v>387</v>
      </c>
      <c r="C43" s="162">
        <f>Balance!F186</f>
        <v>0</v>
      </c>
      <c r="D43" s="46"/>
      <c r="E43" s="41" t="s">
        <v>387</v>
      </c>
      <c r="F43" s="74">
        <f>Balance!G228</f>
        <v>0</v>
      </c>
      <c r="G43" s="74"/>
    </row>
    <row r="44" spans="2:7" ht="12.75" customHeight="1">
      <c r="B44" s="31" t="s">
        <v>215</v>
      </c>
      <c r="C44" s="162">
        <f>SUM(Balance!F194:F196)</f>
        <v>3800</v>
      </c>
      <c r="D44" s="46"/>
      <c r="E44" s="34" t="s">
        <v>377</v>
      </c>
      <c r="F44" s="74">
        <f>Balance!G227</f>
        <v>800</v>
      </c>
      <c r="G44" s="74"/>
    </row>
    <row r="45" spans="2:7" ht="12.75" customHeight="1">
      <c r="B45" s="91"/>
      <c r="D45" s="46"/>
      <c r="E45" s="34" t="s">
        <v>378</v>
      </c>
      <c r="F45" s="74">
        <f>SUM(Balance!G236:G238)</f>
        <v>1200</v>
      </c>
      <c r="G45" s="74"/>
    </row>
    <row r="46" spans="2:7" ht="12.75" customHeight="1" thickBot="1">
      <c r="B46" s="164"/>
      <c r="C46" s="163"/>
      <c r="D46" s="69"/>
      <c r="E46" s="34" t="s">
        <v>201</v>
      </c>
      <c r="F46" s="76">
        <f>Balance!G241</f>
        <v>1000</v>
      </c>
      <c r="G46" s="76"/>
    </row>
    <row r="47" spans="2:7" ht="12.75" customHeight="1" thickBot="1">
      <c r="B47" s="42" t="s">
        <v>38</v>
      </c>
      <c r="C47" s="78">
        <f>SUM(C40:C44)</f>
        <v>5720</v>
      </c>
      <c r="D47" s="45">
        <f>C47</f>
        <v>5720</v>
      </c>
      <c r="E47" s="44" t="s">
        <v>38</v>
      </c>
      <c r="F47" s="78">
        <f>SUM(F40:F46)</f>
        <v>12000</v>
      </c>
      <c r="G47" s="45">
        <f>F47</f>
        <v>12000</v>
      </c>
    </row>
    <row r="48" spans="2:7" ht="12.75" customHeight="1" thickBot="1">
      <c r="B48" s="80" t="s">
        <v>184</v>
      </c>
      <c r="C48" s="45">
        <f>Balance!F197</f>
        <v>4000</v>
      </c>
      <c r="D48" s="45">
        <f>C48</f>
        <v>4000</v>
      </c>
      <c r="E48" s="36"/>
      <c r="F48" s="83"/>
      <c r="G48" s="83"/>
    </row>
    <row r="49" spans="2:7" ht="12.75" customHeight="1" thickBot="1">
      <c r="B49" s="31" t="s">
        <v>20</v>
      </c>
      <c r="C49" s="46">
        <f>Balance!F198</f>
        <v>2000</v>
      </c>
      <c r="D49" s="45">
        <f>C49</f>
        <v>2000</v>
      </c>
      <c r="E49" s="34"/>
      <c r="F49" s="69"/>
      <c r="G49" s="69"/>
    </row>
    <row r="50" spans="2:7" ht="12.75" customHeight="1" thickBot="1">
      <c r="B50" s="101" t="s">
        <v>39</v>
      </c>
      <c r="C50" s="47">
        <f>C27+C38+C47+C48+C49</f>
        <v>4186760</v>
      </c>
      <c r="D50" s="47">
        <f>D27+D38+D47+D48+D49</f>
        <v>4186760</v>
      </c>
      <c r="E50" s="101" t="s">
        <v>40</v>
      </c>
      <c r="F50" s="47">
        <f>F27+F38+F47</f>
        <v>4323560</v>
      </c>
      <c r="G50" s="47">
        <f>G27+G38+G47</f>
        <v>4323560</v>
      </c>
    </row>
    <row r="51" spans="2:7" ht="12.75" customHeight="1" thickBot="1">
      <c r="B51" s="42" t="s">
        <v>379</v>
      </c>
      <c r="C51" s="94">
        <f>IF(F50&gt;C50,F50-C50,0)</f>
        <v>136800</v>
      </c>
      <c r="D51" s="46">
        <f>IF(H50&gt;D50,H50-D50,0)</f>
        <v>0</v>
      </c>
      <c r="E51" s="42" t="s">
        <v>380</v>
      </c>
      <c r="F51" s="45">
        <f>IF(C50&gt;F50,C50-F50,0)</f>
        <v>0</v>
      </c>
      <c r="G51" s="45">
        <f>IF(D50&gt;G50,D50-G50,0)</f>
        <v>0</v>
      </c>
    </row>
    <row r="52" spans="2:7" ht="12.75" customHeight="1" thickBot="1">
      <c r="B52" s="42" t="s">
        <v>25</v>
      </c>
      <c r="C52" s="45">
        <f>C50+C51</f>
        <v>4323560</v>
      </c>
      <c r="D52" s="45">
        <f>C52</f>
        <v>4323560</v>
      </c>
      <c r="E52" s="42" t="s">
        <v>25</v>
      </c>
      <c r="F52" s="45">
        <f>F50+F51</f>
        <v>4323560</v>
      </c>
      <c r="G52" s="45">
        <f>G50+G51</f>
        <v>4323560</v>
      </c>
    </row>
    <row r="53" ht="12.75" customHeight="1"/>
    <row r="54" ht="12.75" customHeight="1" thickBot="1"/>
    <row r="55" spans="2:3" ht="12.75" customHeight="1" thickBot="1">
      <c r="B55" s="99" t="s">
        <v>10</v>
      </c>
      <c r="C55" s="98">
        <f>F27-C27</f>
        <v>256500</v>
      </c>
    </row>
    <row r="56" spans="2:3" s="3" customFormat="1" ht="12.75" customHeight="1" thickBot="1">
      <c r="B56" s="95"/>
      <c r="C56" s="96"/>
    </row>
    <row r="57" spans="2:3" ht="12.75" customHeight="1" thickBot="1">
      <c r="B57" s="99" t="s">
        <v>381</v>
      </c>
      <c r="C57" s="98">
        <f>F38-C38</f>
        <v>-119980</v>
      </c>
    </row>
    <row r="58" spans="2:3" s="3" customFormat="1" ht="12.75" customHeight="1" thickBot="1">
      <c r="B58" s="95"/>
      <c r="C58" s="96"/>
    </row>
    <row r="59" spans="2:3" ht="12.75" customHeight="1" thickBot="1">
      <c r="B59" s="99" t="s">
        <v>382</v>
      </c>
      <c r="C59" s="98">
        <f>C55+C57</f>
        <v>136520</v>
      </c>
    </row>
    <row r="60" spans="2:3" s="3" customFormat="1" ht="12.75" customHeight="1" thickBot="1">
      <c r="B60" s="95"/>
      <c r="C60" s="96"/>
    </row>
    <row r="61" spans="2:3" ht="12.75" customHeight="1" thickBot="1">
      <c r="B61" s="99" t="s">
        <v>383</v>
      </c>
      <c r="C61" s="98">
        <f>F47-C47</f>
        <v>6280</v>
      </c>
    </row>
    <row r="62" spans="2:3" s="3" customFormat="1" ht="12.75" customHeight="1" thickBot="1">
      <c r="B62" s="95"/>
      <c r="C62" s="96"/>
    </row>
    <row r="63" spans="2:3" ht="12.75" customHeight="1" thickBot="1">
      <c r="B63" s="97" t="s">
        <v>22</v>
      </c>
      <c r="C63" s="100">
        <f>C59+C61-C48-C49</f>
        <v>136800</v>
      </c>
    </row>
    <row r="64" ht="12.75" customHeight="1"/>
    <row r="72" ht="12.75" customHeight="1"/>
  </sheetData>
  <sheetProtection/>
  <mergeCells count="1">
    <mergeCell ref="B2:F2"/>
  </mergeCells>
  <printOptions/>
  <pageMargins left="1.08" right="0.1968503937007874" top="0" bottom="0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4"/>
  <sheetViews>
    <sheetView showGridLines="0" zoomScalePageLayoutView="0" workbookViewId="0" topLeftCell="B1">
      <selection activeCell="B2" sqref="B2:H2"/>
    </sheetView>
  </sheetViews>
  <sheetFormatPr defaultColWidth="11.421875" defaultRowHeight="12.75"/>
  <cols>
    <col min="1" max="1" width="3.7109375" style="1" customWidth="1"/>
    <col min="2" max="2" width="38.7109375" style="1" customWidth="1"/>
    <col min="3" max="3" width="12.7109375" style="1" customWidth="1"/>
    <col min="4" max="4" width="38.7109375" style="1" customWidth="1"/>
    <col min="5" max="5" width="12.7109375" style="1" customWidth="1"/>
    <col min="6" max="6" width="38.7109375" style="1" customWidth="1"/>
    <col min="7" max="7" width="12.7109375" style="1" customWidth="1"/>
    <col min="8" max="16384" width="11.421875" style="1" customWidth="1"/>
  </cols>
  <sheetData>
    <row r="1" spans="2:3" ht="14.25" thickBot="1">
      <c r="B1" s="7"/>
      <c r="C1" s="8"/>
    </row>
    <row r="2" spans="2:8" ht="13.5" thickBot="1">
      <c r="B2" s="333" t="s">
        <v>397</v>
      </c>
      <c r="C2" s="334"/>
      <c r="D2" s="334"/>
      <c r="E2" s="334"/>
      <c r="F2" s="334"/>
      <c r="G2" s="334"/>
      <c r="H2" s="335"/>
    </row>
    <row r="3" spans="2:8" ht="12.75" hidden="1">
      <c r="B3" s="102"/>
      <c r="C3" s="103"/>
      <c r="D3" s="103"/>
      <c r="E3" s="103"/>
      <c r="F3" s="103"/>
      <c r="G3" s="3"/>
      <c r="H3" s="104"/>
    </row>
    <row r="4" spans="2:8" ht="13.5" thickBot="1">
      <c r="B4" s="336" t="s">
        <v>221</v>
      </c>
      <c r="C4" s="337"/>
      <c r="D4" s="336" t="s">
        <v>222</v>
      </c>
      <c r="E4" s="337"/>
      <c r="F4" s="125" t="s">
        <v>223</v>
      </c>
      <c r="G4" s="105" t="s">
        <v>23</v>
      </c>
      <c r="H4" s="111" t="s">
        <v>393</v>
      </c>
    </row>
    <row r="5" spans="2:8" ht="13.5" thickBot="1">
      <c r="B5" s="112" t="s">
        <v>0</v>
      </c>
      <c r="C5" s="118">
        <f>'Tableau de résultat'!F5</f>
        <v>1300000</v>
      </c>
      <c r="D5" s="112" t="s">
        <v>1</v>
      </c>
      <c r="E5" s="118">
        <f>'Tableau de résultat'!D5</f>
        <v>821000</v>
      </c>
      <c r="F5" s="126" t="s">
        <v>5</v>
      </c>
      <c r="G5" s="134">
        <f>C5-E5</f>
        <v>479000</v>
      </c>
      <c r="H5" s="139"/>
    </row>
    <row r="6" spans="2:8" ht="12.75">
      <c r="B6" s="113" t="s">
        <v>2</v>
      </c>
      <c r="C6" s="119">
        <f>'Tableau de résultat'!G6</f>
        <v>2958600</v>
      </c>
      <c r="D6" s="113"/>
      <c r="E6" s="119"/>
      <c r="F6" s="115"/>
      <c r="G6" s="135"/>
      <c r="H6" s="140"/>
    </row>
    <row r="7" spans="2:8" ht="12.75">
      <c r="B7" s="108" t="s">
        <v>3</v>
      </c>
      <c r="C7" s="120">
        <f>IF('Tableau de résultat'!G12&gt;0,'Tableau de résultat'!G12,0)</f>
        <v>8000</v>
      </c>
      <c r="D7" s="108" t="s">
        <v>6</v>
      </c>
      <c r="E7" s="120">
        <f>IF('Tableau de résultat'!G12&lt;0,'Tableau de résultat'!G12,0)</f>
        <v>0</v>
      </c>
      <c r="F7" s="116"/>
      <c r="G7" s="136"/>
      <c r="H7" s="140"/>
    </row>
    <row r="8" spans="2:8" ht="13.5" thickBot="1">
      <c r="B8" s="109" t="s">
        <v>24</v>
      </c>
      <c r="C8" s="17">
        <f>'Tableau de résultat'!G17</f>
        <v>5000</v>
      </c>
      <c r="D8" s="109"/>
      <c r="E8" s="17"/>
      <c r="F8" s="3"/>
      <c r="G8" s="136"/>
      <c r="H8" s="140"/>
    </row>
    <row r="9" spans="2:8" ht="13.5" thickBot="1">
      <c r="B9" s="114" t="s">
        <v>219</v>
      </c>
      <c r="C9" s="121">
        <f>SUM(C6:C8)</f>
        <v>2971600</v>
      </c>
      <c r="D9" s="114" t="s">
        <v>219</v>
      </c>
      <c r="E9" s="121">
        <f>SUM(E6:E8)</f>
        <v>0</v>
      </c>
      <c r="F9" s="127" t="s">
        <v>4</v>
      </c>
      <c r="G9" s="134">
        <f>C9-E9</f>
        <v>2971600</v>
      </c>
      <c r="H9" s="141">
        <f>G9/G9</f>
        <v>1</v>
      </c>
    </row>
    <row r="10" spans="2:8" ht="12.75">
      <c r="B10" s="108" t="s">
        <v>4</v>
      </c>
      <c r="C10" s="120">
        <f>G9</f>
        <v>2971600</v>
      </c>
      <c r="D10" s="338" t="s">
        <v>391</v>
      </c>
      <c r="E10" s="340">
        <f>'Tableau de résultat'!D8</f>
        <v>1857060</v>
      </c>
      <c r="F10" s="116"/>
      <c r="G10" s="136"/>
      <c r="H10" s="140"/>
    </row>
    <row r="11" spans="2:8" ht="13.5" thickBot="1">
      <c r="B11" s="109" t="s">
        <v>5</v>
      </c>
      <c r="C11" s="17">
        <f>G5</f>
        <v>479000</v>
      </c>
      <c r="D11" s="339"/>
      <c r="E11" s="341"/>
      <c r="F11" s="117"/>
      <c r="G11" s="136"/>
      <c r="H11" s="140"/>
    </row>
    <row r="12" spans="2:8" ht="13.5" thickBot="1">
      <c r="B12" s="106" t="s">
        <v>219</v>
      </c>
      <c r="C12" s="122">
        <f>SUM(C10:C11)</f>
        <v>3450600</v>
      </c>
      <c r="D12" s="106" t="s">
        <v>219</v>
      </c>
      <c r="E12" s="122">
        <f>SUM(E10:E11)</f>
        <v>1857060</v>
      </c>
      <c r="F12" s="128" t="s">
        <v>7</v>
      </c>
      <c r="G12" s="134">
        <f>C12-E12</f>
        <v>1593540</v>
      </c>
      <c r="H12" s="141">
        <f>G12/G9</f>
        <v>0.536256562121416</v>
      </c>
    </row>
    <row r="13" spans="2:8" ht="12.75">
      <c r="B13" s="113" t="s">
        <v>7</v>
      </c>
      <c r="C13" s="119">
        <f>G12</f>
        <v>1593540</v>
      </c>
      <c r="D13" s="113" t="s">
        <v>14</v>
      </c>
      <c r="E13" s="119">
        <f>'Tableau de résultat'!D17</f>
        <v>180000</v>
      </c>
      <c r="F13" s="115"/>
      <c r="G13" s="135"/>
      <c r="H13" s="140"/>
    </row>
    <row r="14" spans="2:8" ht="13.5" thickBot="1">
      <c r="B14" s="109" t="s">
        <v>42</v>
      </c>
      <c r="C14" s="17">
        <f>'Tableau de résultat'!G19</f>
        <v>2000</v>
      </c>
      <c r="D14" s="109" t="s">
        <v>15</v>
      </c>
      <c r="E14" s="17">
        <f>'Tableau de résultat'!D18</f>
        <v>1100000</v>
      </c>
      <c r="F14" s="129"/>
      <c r="G14" s="110"/>
      <c r="H14" s="140"/>
    </row>
    <row r="15" spans="2:8" ht="13.5" thickBot="1">
      <c r="B15" s="114" t="s">
        <v>219</v>
      </c>
      <c r="C15" s="121">
        <f>SUM(C13:C14)</f>
        <v>1595540</v>
      </c>
      <c r="D15" s="114" t="s">
        <v>219</v>
      </c>
      <c r="E15" s="121">
        <f>SUM(E13:E14)</f>
        <v>1280000</v>
      </c>
      <c r="F15" s="127" t="s">
        <v>392</v>
      </c>
      <c r="G15" s="134">
        <f>C15-E15</f>
        <v>315540</v>
      </c>
      <c r="H15" s="141">
        <f>G15/G9</f>
        <v>0.10618522008345672</v>
      </c>
    </row>
    <row r="16" spans="2:8" ht="12.75">
      <c r="B16" s="113" t="s">
        <v>8</v>
      </c>
      <c r="C16" s="119">
        <f>IF(G15&gt;0,G15,0)</f>
        <v>315540</v>
      </c>
      <c r="D16" s="113" t="s">
        <v>47</v>
      </c>
      <c r="E16" s="119">
        <f>IF(G15&lt;0,G15*-1,0)</f>
        <v>0</v>
      </c>
      <c r="F16" s="115"/>
      <c r="G16" s="135"/>
      <c r="H16" s="140"/>
    </row>
    <row r="17" spans="2:8" ht="12.75">
      <c r="B17" s="108" t="s">
        <v>394</v>
      </c>
      <c r="C17" s="120">
        <f>'Tableau de résultat'!G21+'Tableau de résultat'!G23</f>
        <v>5600</v>
      </c>
      <c r="D17" s="342" t="s">
        <v>395</v>
      </c>
      <c r="E17" s="328">
        <f>'Tableau de résultat'!D21</f>
        <v>65200</v>
      </c>
      <c r="F17" s="116"/>
      <c r="G17" s="136"/>
      <c r="H17" s="140"/>
    </row>
    <row r="18" spans="2:8" ht="12.75">
      <c r="B18" s="329" t="s">
        <v>9</v>
      </c>
      <c r="C18" s="328">
        <f>'Tableau de résultat'!G26</f>
        <v>1200</v>
      </c>
      <c r="D18" s="342"/>
      <c r="E18" s="328"/>
      <c r="F18" s="116"/>
      <c r="G18" s="136"/>
      <c r="H18" s="140"/>
    </row>
    <row r="19" spans="2:8" ht="13.5" thickBot="1">
      <c r="B19" s="330"/>
      <c r="C19" s="331"/>
      <c r="D19" s="109" t="s">
        <v>16</v>
      </c>
      <c r="E19" s="124">
        <f>'Tableau de résultat'!D26</f>
        <v>640</v>
      </c>
      <c r="F19" s="117"/>
      <c r="G19" s="136"/>
      <c r="H19" s="140"/>
    </row>
    <row r="20" spans="2:8" ht="13.5" thickBot="1">
      <c r="B20" s="114" t="s">
        <v>219</v>
      </c>
      <c r="C20" s="121">
        <f>SUM(C16:C19)</f>
        <v>322340</v>
      </c>
      <c r="D20" s="114" t="s">
        <v>219</v>
      </c>
      <c r="E20" s="121">
        <f>SUM(E16:E19)</f>
        <v>65840</v>
      </c>
      <c r="F20" s="130" t="s">
        <v>10</v>
      </c>
      <c r="G20" s="134">
        <f>C20-E20</f>
        <v>256500</v>
      </c>
      <c r="H20" s="141">
        <f>G20/G9</f>
        <v>0.08631713554987212</v>
      </c>
    </row>
    <row r="21" spans="2:8" ht="12.75">
      <c r="B21" s="113" t="s">
        <v>43</v>
      </c>
      <c r="C21" s="119">
        <f>IF(G20&gt;0,G20,0)</f>
        <v>256500</v>
      </c>
      <c r="D21" s="113" t="s">
        <v>48</v>
      </c>
      <c r="E21" s="119">
        <f>IF(G20&lt;0,G20*-1,0)</f>
        <v>0</v>
      </c>
      <c r="F21" s="115"/>
      <c r="G21" s="135"/>
      <c r="H21" s="140"/>
    </row>
    <row r="22" spans="2:8" ht="12.75">
      <c r="B22" s="332" t="s">
        <v>227</v>
      </c>
      <c r="C22" s="328">
        <f>'Tableau de résultat'!C28</f>
        <v>0</v>
      </c>
      <c r="D22" s="332" t="s">
        <v>227</v>
      </c>
      <c r="E22" s="328">
        <f>'Tableau de résultat'!F28</f>
        <v>0</v>
      </c>
      <c r="F22" s="116"/>
      <c r="G22" s="136"/>
      <c r="H22" s="140"/>
    </row>
    <row r="23" spans="2:8" ht="12.75">
      <c r="B23" s="332"/>
      <c r="C23" s="328"/>
      <c r="D23" s="332"/>
      <c r="E23" s="328"/>
      <c r="F23" s="116"/>
      <c r="G23" s="136"/>
      <c r="H23" s="140"/>
    </row>
    <row r="24" spans="2:8" ht="13.5" thickBot="1">
      <c r="B24" s="109" t="s">
        <v>11</v>
      </c>
      <c r="C24" s="17">
        <f>'Tableau de résultat'!G38</f>
        <v>31160</v>
      </c>
      <c r="D24" s="109" t="s">
        <v>17</v>
      </c>
      <c r="E24" s="17">
        <f>'Tableau de résultat'!D38</f>
        <v>151140</v>
      </c>
      <c r="F24" s="129"/>
      <c r="G24" s="137"/>
      <c r="H24" s="140"/>
    </row>
    <row r="25" spans="2:8" ht="13.5" thickBot="1">
      <c r="B25" s="114" t="s">
        <v>219</v>
      </c>
      <c r="C25" s="121">
        <f>SUM(C21:C24)</f>
        <v>287660</v>
      </c>
      <c r="D25" s="114" t="s">
        <v>219</v>
      </c>
      <c r="E25" s="121">
        <f>SUM(E21:E24)</f>
        <v>151140</v>
      </c>
      <c r="F25" s="127" t="s">
        <v>224</v>
      </c>
      <c r="G25" s="134">
        <f>C25-E25</f>
        <v>136520</v>
      </c>
      <c r="H25" s="141">
        <f>G25/G9</f>
        <v>0.04594158029344461</v>
      </c>
    </row>
    <row r="26" spans="2:8" ht="13.5" thickBot="1">
      <c r="B26" s="112" t="s">
        <v>12</v>
      </c>
      <c r="C26" s="118">
        <f>'Tableau de résultat'!F47</f>
        <v>12000</v>
      </c>
      <c r="D26" s="112" t="s">
        <v>18</v>
      </c>
      <c r="E26" s="118">
        <f>'Tableau de résultat'!D47</f>
        <v>5720</v>
      </c>
      <c r="F26" s="126" t="s">
        <v>13</v>
      </c>
      <c r="G26" s="134">
        <f>C26-E26</f>
        <v>6280</v>
      </c>
      <c r="H26" s="141">
        <f>G26/G9</f>
        <v>0.0021133396150222103</v>
      </c>
    </row>
    <row r="27" spans="2:8" ht="12.75">
      <c r="B27" s="113" t="s">
        <v>396</v>
      </c>
      <c r="C27" s="119">
        <f>IF(G25&gt;0,G25,0)</f>
        <v>136520</v>
      </c>
      <c r="D27" s="113" t="s">
        <v>44</v>
      </c>
      <c r="E27" s="119">
        <f>IF(G25&lt;0,G25*-1,0)</f>
        <v>0</v>
      </c>
      <c r="F27" s="115"/>
      <c r="G27" s="135"/>
      <c r="H27" s="140"/>
    </row>
    <row r="28" spans="2:8" ht="12.75">
      <c r="B28" s="108" t="s">
        <v>46</v>
      </c>
      <c r="C28" s="120">
        <f>IF(G26&gt;0,G26,0)</f>
        <v>6280</v>
      </c>
      <c r="D28" s="108" t="s">
        <v>45</v>
      </c>
      <c r="E28" s="120">
        <f>IF(G26&lt;0,G26*-1,0)</f>
        <v>0</v>
      </c>
      <c r="F28" s="116"/>
      <c r="G28" s="136"/>
      <c r="H28" s="140"/>
    </row>
    <row r="29" spans="2:8" ht="12.75">
      <c r="B29" s="108"/>
      <c r="C29" s="123"/>
      <c r="D29" s="108" t="s">
        <v>19</v>
      </c>
      <c r="E29" s="120">
        <f>'Tableau de résultat'!D48</f>
        <v>4000</v>
      </c>
      <c r="F29" s="116"/>
      <c r="G29" s="136"/>
      <c r="H29" s="140"/>
    </row>
    <row r="30" spans="2:8" ht="13.5" thickBot="1">
      <c r="B30" s="109"/>
      <c r="C30" s="124"/>
      <c r="D30" s="109" t="s">
        <v>20</v>
      </c>
      <c r="E30" s="17">
        <f>'Tableau de résultat'!D49</f>
        <v>2000</v>
      </c>
      <c r="F30" s="117"/>
      <c r="G30" s="136"/>
      <c r="H30" s="140"/>
    </row>
    <row r="31" spans="2:8" ht="13.5" thickBot="1">
      <c r="B31" s="131" t="s">
        <v>219</v>
      </c>
      <c r="C31" s="132">
        <f>SUM(C27:C30)</f>
        <v>142800</v>
      </c>
      <c r="D31" s="131" t="s">
        <v>219</v>
      </c>
      <c r="E31" s="132">
        <f>SUM(E27:E30)</f>
        <v>6000</v>
      </c>
      <c r="F31" s="133" t="s">
        <v>22</v>
      </c>
      <c r="G31" s="138">
        <f>C31-E31</f>
        <v>136800</v>
      </c>
      <c r="H31" s="141">
        <f>G31/G9</f>
        <v>0.04603580562659847</v>
      </c>
    </row>
    <row r="32" spans="2:8" ht="13.5" thickBot="1">
      <c r="B32" s="112" t="s">
        <v>198</v>
      </c>
      <c r="C32" s="118">
        <f>'Tableau de résultat'!F42</f>
        <v>6500</v>
      </c>
      <c r="D32" s="112" t="s">
        <v>21</v>
      </c>
      <c r="E32" s="118">
        <f>'Tableau de résultat'!C42</f>
        <v>1680</v>
      </c>
      <c r="F32" s="126" t="s">
        <v>220</v>
      </c>
      <c r="G32" s="134">
        <f>C32-E32</f>
        <v>4820</v>
      </c>
      <c r="H32" s="142"/>
    </row>
    <row r="33" spans="2:8" ht="12.75">
      <c r="B33" s="3"/>
      <c r="C33" s="107"/>
      <c r="D33" s="3"/>
      <c r="E33" s="107"/>
      <c r="F33" s="3"/>
      <c r="G33" s="107"/>
      <c r="H33" s="107"/>
    </row>
    <row r="34" spans="2:8" ht="12.75">
      <c r="B34" s="3"/>
      <c r="C34" s="107"/>
      <c r="D34" s="3"/>
      <c r="E34" s="107"/>
      <c r="F34" s="3"/>
      <c r="G34" s="107"/>
      <c r="H34" s="107"/>
    </row>
  </sheetData>
  <sheetProtection/>
  <mergeCells count="13">
    <mergeCell ref="B2:H2"/>
    <mergeCell ref="B4:C4"/>
    <mergeCell ref="D4:E4"/>
    <mergeCell ref="D10:D11"/>
    <mergeCell ref="E10:E11"/>
    <mergeCell ref="D17:D18"/>
    <mergeCell ref="E17:E18"/>
    <mergeCell ref="B18:B19"/>
    <mergeCell ref="C18:C19"/>
    <mergeCell ref="B22:B23"/>
    <mergeCell ref="C22:C23"/>
    <mergeCell ref="E22:E23"/>
    <mergeCell ref="D22:D23"/>
  </mergeCells>
  <conditionalFormatting sqref="G31:H32 G26:H26 G24:H24 G15:H15 G5:H5 G9:H9 G12:H12 G20:H20 G25">
    <cfRule type="cellIs" priority="3" dxfId="0" operator="lessThan" stopIfTrue="1">
      <formula>0</formula>
    </cfRule>
  </conditionalFormatting>
  <printOptions horizontalCentered="1" verticalCentered="1"/>
  <pageMargins left="0.1968503937007874" right="0.1968503937007874" top="0.1968503937007874" bottom="0.13" header="0.31496062992125984" footer="0.13"/>
  <pageSetup horizontalDpi="300" verticalDpi="300" orientation="landscape" paperSize="9" scale="83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4" customWidth="1"/>
    <col min="2" max="2" width="53.28125" style="4" customWidth="1"/>
    <col min="3" max="3" width="14.7109375" style="4" customWidth="1"/>
    <col min="4" max="4" width="14.57421875" style="4" customWidth="1"/>
    <col min="5" max="16384" width="11.421875" style="4" customWidth="1"/>
  </cols>
  <sheetData>
    <row r="1" spans="1:2" ht="15.75" thickBot="1">
      <c r="A1" s="343"/>
      <c r="B1" s="343"/>
    </row>
    <row r="2" spans="2:5" ht="15.75" thickBot="1">
      <c r="B2" s="344" t="s">
        <v>398</v>
      </c>
      <c r="C2" s="345"/>
      <c r="D2" s="346"/>
      <c r="E2" s="143"/>
    </row>
    <row r="3" spans="2:5" ht="15.75" thickBot="1">
      <c r="B3" s="347" t="s">
        <v>225</v>
      </c>
      <c r="C3" s="348"/>
      <c r="D3" s="349"/>
      <c r="E3" s="143"/>
    </row>
    <row r="4" spans="2:5" ht="15.75" thickBot="1">
      <c r="B4" s="149"/>
      <c r="C4" s="147" t="s">
        <v>26</v>
      </c>
      <c r="D4" s="147" t="s">
        <v>27</v>
      </c>
      <c r="E4" s="143"/>
    </row>
    <row r="5" spans="2:5" ht="15">
      <c r="B5" s="150" t="s">
        <v>226</v>
      </c>
      <c r="C5" s="153"/>
      <c r="D5" s="157">
        <f>SIG!G15</f>
        <v>315540</v>
      </c>
      <c r="E5" s="143"/>
    </row>
    <row r="6" spans="2:5" ht="15">
      <c r="B6" s="151" t="s">
        <v>199</v>
      </c>
      <c r="C6" s="160"/>
      <c r="D6" s="160">
        <f>'Tableau de résultat'!G23</f>
        <v>4000</v>
      </c>
      <c r="E6" s="143"/>
    </row>
    <row r="7" spans="2:5" ht="15">
      <c r="B7" s="151" t="s">
        <v>217</v>
      </c>
      <c r="C7" s="160"/>
      <c r="D7" s="160">
        <f>'Tableau de résultat'!G26</f>
        <v>1200</v>
      </c>
      <c r="E7" s="143"/>
    </row>
    <row r="8" spans="2:5" ht="15">
      <c r="B8" s="151" t="s">
        <v>388</v>
      </c>
      <c r="C8" s="160"/>
      <c r="D8" s="160">
        <f>'Tableau de résultat'!F28</f>
        <v>0</v>
      </c>
      <c r="E8" s="143"/>
    </row>
    <row r="9" spans="2:5" ht="15">
      <c r="B9" s="151" t="s">
        <v>210</v>
      </c>
      <c r="C9" s="160"/>
      <c r="D9" s="160">
        <f>'Tableau de résultat'!F30</f>
        <v>28000</v>
      </c>
      <c r="E9" s="143"/>
    </row>
    <row r="10" spans="2:5" ht="15">
      <c r="B10" s="151" t="s">
        <v>218</v>
      </c>
      <c r="C10" s="160"/>
      <c r="D10" s="160">
        <f>'Tableau de résultat'!F31</f>
        <v>60</v>
      </c>
      <c r="E10" s="143"/>
    </row>
    <row r="11" spans="2:5" ht="15">
      <c r="B11" s="151" t="s">
        <v>208</v>
      </c>
      <c r="C11" s="160"/>
      <c r="D11" s="160">
        <f>'Tableau de résultat'!F33</f>
        <v>1340</v>
      </c>
      <c r="E11" s="143"/>
    </row>
    <row r="12" spans="2:5" ht="15">
      <c r="B12" s="151" t="s">
        <v>200</v>
      </c>
      <c r="C12" s="160"/>
      <c r="D12" s="160">
        <f>'Tableau de résultat'!F35</f>
        <v>1500</v>
      </c>
      <c r="E12" s="143"/>
    </row>
    <row r="13" spans="2:5" ht="15">
      <c r="B13" s="151" t="s">
        <v>209</v>
      </c>
      <c r="C13" s="160"/>
      <c r="D13" s="160">
        <f>'Tableau de résultat'!F36</f>
        <v>60</v>
      </c>
      <c r="E13" s="143"/>
    </row>
    <row r="14" spans="2:5" ht="15">
      <c r="B14" s="151" t="s">
        <v>196</v>
      </c>
      <c r="C14" s="160"/>
      <c r="D14" s="160">
        <f>'Tableau de résultat'!F37</f>
        <v>80</v>
      </c>
      <c r="E14" s="143"/>
    </row>
    <row r="15" spans="2:5" ht="15">
      <c r="B15" s="151" t="s">
        <v>195</v>
      </c>
      <c r="C15" s="160"/>
      <c r="D15" s="160">
        <f>'Tableau de résultat'!F32</f>
        <v>100</v>
      </c>
      <c r="E15" s="143"/>
    </row>
    <row r="16" spans="2:5" ht="15">
      <c r="B16" s="151" t="s">
        <v>197</v>
      </c>
      <c r="C16" s="160"/>
      <c r="D16" s="160">
        <f>'Tableau de résultat'!F40</f>
        <v>2500</v>
      </c>
      <c r="E16" s="143"/>
    </row>
    <row r="17" spans="2:5" ht="15">
      <c r="B17" s="151" t="s">
        <v>401</v>
      </c>
      <c r="C17" s="160"/>
      <c r="D17" s="160">
        <f>'Tableau de résultat'!F43</f>
        <v>0</v>
      </c>
      <c r="E17" s="143"/>
    </row>
    <row r="18" spans="2:5" ht="15.75" thickBot="1">
      <c r="B18" s="152" t="s">
        <v>201</v>
      </c>
      <c r="C18" s="160"/>
      <c r="D18" s="161">
        <f>'Tableau de résultat'!F46</f>
        <v>1000</v>
      </c>
      <c r="E18" s="143"/>
    </row>
    <row r="19" spans="2:5" ht="15.75" thickBot="1">
      <c r="B19" s="158" t="s">
        <v>402</v>
      </c>
      <c r="C19" s="154"/>
      <c r="D19" s="173">
        <f>SUM(D5:D18)</f>
        <v>355380</v>
      </c>
      <c r="E19" s="143"/>
    </row>
    <row r="20" spans="2:5" ht="15">
      <c r="B20" s="155" t="s">
        <v>214</v>
      </c>
      <c r="C20" s="165">
        <f>'Tableau de résultat'!D26</f>
        <v>640</v>
      </c>
      <c r="D20" s="165"/>
      <c r="E20" s="143"/>
    </row>
    <row r="21" spans="2:5" ht="15">
      <c r="B21" s="151" t="s">
        <v>388</v>
      </c>
      <c r="C21" s="160">
        <f>'Tableau de résultat'!C28</f>
        <v>0</v>
      </c>
      <c r="D21" s="160"/>
      <c r="E21" s="143"/>
    </row>
    <row r="22" spans="2:5" ht="15">
      <c r="B22" s="156" t="s">
        <v>216</v>
      </c>
      <c r="C22" s="160">
        <f>'Tableau de résultat'!C31</f>
        <v>140000</v>
      </c>
      <c r="D22" s="160"/>
      <c r="E22" s="143"/>
    </row>
    <row r="23" spans="2:5" ht="15">
      <c r="B23" s="156" t="s">
        <v>178</v>
      </c>
      <c r="C23" s="160">
        <f>'Tableau de résultat'!C32</f>
        <v>2000</v>
      </c>
      <c r="D23" s="160"/>
      <c r="E23" s="143"/>
    </row>
    <row r="24" spans="2:5" ht="15">
      <c r="B24" s="156" t="s">
        <v>110</v>
      </c>
      <c r="C24" s="160">
        <f>'Tableau de résultat'!C36</f>
        <v>8000</v>
      </c>
      <c r="D24" s="160"/>
      <c r="E24" s="143"/>
    </row>
    <row r="25" spans="2:5" ht="15">
      <c r="B25" s="156" t="s">
        <v>373</v>
      </c>
      <c r="C25" s="160">
        <f>'Tableau de résultat'!C37</f>
        <v>340</v>
      </c>
      <c r="D25" s="160"/>
      <c r="E25" s="143"/>
    </row>
    <row r="26" spans="2:5" ht="15">
      <c r="B26" s="156" t="s">
        <v>180</v>
      </c>
      <c r="C26" s="160">
        <f>'Tableau de résultat'!C40</f>
        <v>240</v>
      </c>
      <c r="D26" s="160"/>
      <c r="E26" s="143"/>
    </row>
    <row r="27" spans="2:5" ht="15">
      <c r="B27" s="156" t="s">
        <v>404</v>
      </c>
      <c r="C27" s="160">
        <f>'Tableau de résultat'!C43</f>
        <v>0</v>
      </c>
      <c r="D27" s="160"/>
      <c r="E27" s="143"/>
    </row>
    <row r="28" spans="2:5" ht="15">
      <c r="B28" s="156" t="s">
        <v>184</v>
      </c>
      <c r="C28" s="160">
        <f>'Tableau de résultat'!D48</f>
        <v>4000</v>
      </c>
      <c r="D28" s="160"/>
      <c r="E28" s="143"/>
    </row>
    <row r="29" spans="2:5" ht="15.75" thickBot="1">
      <c r="B29" s="145" t="s">
        <v>20</v>
      </c>
      <c r="C29" s="161">
        <f>'Tableau de résultat'!D49</f>
        <v>2000</v>
      </c>
      <c r="D29" s="160"/>
      <c r="E29" s="143"/>
    </row>
    <row r="30" spans="2:5" ht="15.75" thickBot="1">
      <c r="B30" s="158" t="s">
        <v>403</v>
      </c>
      <c r="C30" s="173">
        <f>SUM(C20:C29)</f>
        <v>157220</v>
      </c>
      <c r="D30" s="166"/>
      <c r="E30" s="143"/>
    </row>
    <row r="31" spans="2:5" ht="15.75" thickBot="1">
      <c r="B31" s="159" t="s">
        <v>94</v>
      </c>
      <c r="C31" s="167">
        <f>IF(D19&lt;C30,C30-D19,"")</f>
      </c>
      <c r="D31" s="167">
        <f>IF(D19&gt;C30,D19-C30,"")</f>
        <v>198160</v>
      </c>
      <c r="E31" s="143"/>
    </row>
    <row r="32" spans="1:4" ht="15.75" thickBot="1">
      <c r="A32" s="146"/>
      <c r="B32" s="347" t="s">
        <v>399</v>
      </c>
      <c r="C32" s="348"/>
      <c r="D32" s="349"/>
    </row>
    <row r="33" spans="2:4" ht="15.75" thickBot="1">
      <c r="B33" s="149"/>
      <c r="C33" s="147" t="s">
        <v>26</v>
      </c>
      <c r="D33" s="148" t="s">
        <v>27</v>
      </c>
    </row>
    <row r="34" spans="2:4" ht="15">
      <c r="B34" s="150" t="s">
        <v>22</v>
      </c>
      <c r="C34" s="153"/>
      <c r="D34" s="168">
        <f>SIG!G31</f>
        <v>136800</v>
      </c>
    </row>
    <row r="35" spans="2:4" ht="15">
      <c r="B35" s="151" t="s">
        <v>405</v>
      </c>
      <c r="C35" s="160"/>
      <c r="D35" s="170">
        <f>'Tableau de résultat'!D21</f>
        <v>65200</v>
      </c>
    </row>
    <row r="36" spans="2:4" ht="15">
      <c r="B36" s="151" t="s">
        <v>406</v>
      </c>
      <c r="C36" s="160"/>
      <c r="D36" s="170">
        <f>'Tableau de résultat'!C30</f>
        <v>800</v>
      </c>
    </row>
    <row r="37" spans="2:4" ht="15">
      <c r="B37" s="151" t="s">
        <v>407</v>
      </c>
      <c r="C37" s="160"/>
      <c r="D37" s="170">
        <f>'Tableau de résultat'!C44</f>
        <v>3800</v>
      </c>
    </row>
    <row r="38" spans="2:4" ht="15.75" thickBot="1">
      <c r="B38" s="152" t="s">
        <v>21</v>
      </c>
      <c r="C38" s="160"/>
      <c r="D38" s="171">
        <f>'Tableau de résultat'!C42</f>
        <v>1680</v>
      </c>
    </row>
    <row r="39" spans="2:4" ht="15.75" thickBot="1">
      <c r="B39" s="158" t="s">
        <v>408</v>
      </c>
      <c r="C39" s="154"/>
      <c r="D39" s="174">
        <f>SUM(D34:D38)</f>
        <v>208280</v>
      </c>
    </row>
    <row r="40" spans="2:4" ht="15">
      <c r="B40" s="155" t="s">
        <v>410</v>
      </c>
      <c r="C40" s="165">
        <f>'Tableau de résultat'!F21</f>
        <v>1600</v>
      </c>
      <c r="D40" s="172"/>
    </row>
    <row r="41" spans="2:4" ht="15">
      <c r="B41" s="156" t="s">
        <v>411</v>
      </c>
      <c r="C41" s="160">
        <f>'Tableau de résultat'!F34</f>
        <v>20</v>
      </c>
      <c r="D41" s="170"/>
    </row>
    <row r="42" spans="2:4" ht="15">
      <c r="B42" s="156" t="s">
        <v>412</v>
      </c>
      <c r="C42" s="160">
        <f>'Tableau de résultat'!F45</f>
        <v>1200</v>
      </c>
      <c r="D42" s="170"/>
    </row>
    <row r="43" spans="2:4" ht="15">
      <c r="B43" s="156" t="s">
        <v>376</v>
      </c>
      <c r="C43" s="160">
        <f>'Tableau de résultat'!F42</f>
        <v>6500</v>
      </c>
      <c r="D43" s="170"/>
    </row>
    <row r="44" spans="2:4" ht="15.75" thickBot="1">
      <c r="B44" s="145" t="s">
        <v>377</v>
      </c>
      <c r="C44" s="161">
        <f>'Tableau de résultat'!F44</f>
        <v>800</v>
      </c>
      <c r="D44" s="144"/>
    </row>
    <row r="45" spans="2:4" ht="15.75" thickBot="1">
      <c r="B45" s="158" t="s">
        <v>409</v>
      </c>
      <c r="C45" s="173">
        <f>SUM(C40:C44)</f>
        <v>10120</v>
      </c>
      <c r="D45" s="154"/>
    </row>
    <row r="46" spans="2:4" ht="15.75" thickBot="1">
      <c r="B46" s="159" t="s">
        <v>94</v>
      </c>
      <c r="C46" s="167">
        <f>IF(D39&lt;C45,C45-D39,"")</f>
      </c>
      <c r="D46" s="169">
        <f>IF(D39&gt;C45,D39-C45,"")</f>
        <v>198160</v>
      </c>
    </row>
    <row r="47" ht="15">
      <c r="D47" s="143"/>
    </row>
  </sheetData>
  <sheetProtection/>
  <mergeCells count="4">
    <mergeCell ref="A1:B1"/>
    <mergeCell ref="B2:D2"/>
    <mergeCell ref="B3:D3"/>
    <mergeCell ref="B32:D32"/>
  </mergeCells>
  <printOptions horizontalCentered="1" verticalCentered="1"/>
  <pageMargins left="0.1968503937007874" right="0" top="0.16" bottom="0.1968503937007874" header="0.4" footer="0.3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5"/>
  <sheetViews>
    <sheetView showGridLines="0" zoomScaleSheetLayoutView="10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78" customWidth="1"/>
    <col min="2" max="2" width="31.7109375" style="178" customWidth="1"/>
    <col min="3" max="5" width="9.7109375" style="178" customWidth="1"/>
    <col min="6" max="6" width="31.7109375" style="178" customWidth="1"/>
    <col min="7" max="7" width="9.7109375" style="178" customWidth="1"/>
    <col min="8" max="16384" width="11.421875" style="178" customWidth="1"/>
  </cols>
  <sheetData>
    <row r="1" spans="2:3" s="177" customFormat="1" ht="15.75" customHeight="1" thickBot="1">
      <c r="B1" s="175"/>
      <c r="C1" s="176"/>
    </row>
    <row r="2" spans="2:7" ht="13.5" customHeight="1" thickBot="1">
      <c r="B2" s="350" t="s">
        <v>466</v>
      </c>
      <c r="C2" s="351"/>
      <c r="D2" s="351"/>
      <c r="E2" s="351"/>
      <c r="F2" s="351"/>
      <c r="G2" s="352"/>
    </row>
    <row r="3" spans="2:7" ht="13.5" customHeight="1" thickBot="1">
      <c r="B3" s="179" t="s">
        <v>49</v>
      </c>
      <c r="C3" s="180" t="s">
        <v>50</v>
      </c>
      <c r="D3" s="180" t="s">
        <v>51</v>
      </c>
      <c r="E3" s="180" t="s">
        <v>52</v>
      </c>
      <c r="F3" s="181" t="s">
        <v>53</v>
      </c>
      <c r="G3" s="182" t="s">
        <v>23</v>
      </c>
    </row>
    <row r="4" spans="2:7" ht="13.5" customHeight="1" thickBot="1">
      <c r="B4" s="183" t="s">
        <v>413</v>
      </c>
      <c r="C4" s="184"/>
      <c r="D4" s="185"/>
      <c r="E4" s="184"/>
      <c r="F4" s="186"/>
      <c r="G4" s="187"/>
    </row>
    <row r="5" spans="2:7" ht="13.5" customHeight="1" thickBot="1">
      <c r="B5" s="188" t="s">
        <v>54</v>
      </c>
      <c r="C5" s="189"/>
      <c r="D5" s="190"/>
      <c r="E5" s="189"/>
      <c r="F5" s="191" t="s">
        <v>55</v>
      </c>
      <c r="G5" s="192"/>
    </row>
    <row r="6" spans="2:7" ht="13.5" customHeight="1">
      <c r="B6" s="193" t="s">
        <v>69</v>
      </c>
      <c r="C6" s="194"/>
      <c r="D6" s="195"/>
      <c r="E6" s="194"/>
      <c r="F6" s="187"/>
      <c r="G6" s="196"/>
    </row>
    <row r="7" spans="2:7" ht="13.5" customHeight="1">
      <c r="B7" s="197" t="s">
        <v>122</v>
      </c>
      <c r="C7" s="194">
        <f>Balance!F34</f>
        <v>20000</v>
      </c>
      <c r="D7" s="195">
        <f>Balance!G64</f>
        <v>4000</v>
      </c>
      <c r="E7" s="194">
        <f>C7-D7</f>
        <v>16000</v>
      </c>
      <c r="F7" s="198" t="s">
        <v>467</v>
      </c>
      <c r="G7" s="195">
        <f>Balance!G4+Balance!G10-Balance!F10</f>
        <v>700000</v>
      </c>
    </row>
    <row r="8" spans="2:7" ht="13.5" customHeight="1">
      <c r="B8" s="197" t="s">
        <v>123</v>
      </c>
      <c r="C8" s="194">
        <f>Balance!F35</f>
        <v>40000</v>
      </c>
      <c r="D8" s="195">
        <f>Balance!G65</f>
        <v>30000</v>
      </c>
      <c r="E8" s="194">
        <f aca="true" t="shared" si="0" ref="E8:E29">C8-D8</f>
        <v>10000</v>
      </c>
      <c r="F8" s="197" t="s">
        <v>414</v>
      </c>
      <c r="G8" s="195">
        <f>Balance!G5</f>
        <v>5000</v>
      </c>
    </row>
    <row r="9" spans="2:7" ht="13.5" customHeight="1">
      <c r="B9" s="353" t="s">
        <v>415</v>
      </c>
      <c r="C9" s="354">
        <f>Balance!F36</f>
        <v>30000</v>
      </c>
      <c r="D9" s="354">
        <f>Balance!G66</f>
        <v>10000</v>
      </c>
      <c r="E9" s="355">
        <f t="shared" si="0"/>
        <v>20000</v>
      </c>
      <c r="F9" s="200" t="s">
        <v>416</v>
      </c>
      <c r="G9" s="195">
        <f>Balance!G6</f>
        <v>4000</v>
      </c>
    </row>
    <row r="10" spans="2:7" ht="13.5" customHeight="1">
      <c r="B10" s="353"/>
      <c r="C10" s="354"/>
      <c r="D10" s="354"/>
      <c r="E10" s="355"/>
      <c r="F10" s="200" t="s">
        <v>417</v>
      </c>
      <c r="G10" s="195">
        <v>0</v>
      </c>
    </row>
    <row r="11" spans="2:7" ht="13.5" customHeight="1">
      <c r="B11" s="197" t="s">
        <v>124</v>
      </c>
      <c r="C11" s="194">
        <f>Balance!F37+Balance!F38</f>
        <v>140000</v>
      </c>
      <c r="D11" s="195">
        <v>0</v>
      </c>
      <c r="E11" s="194">
        <f t="shared" si="0"/>
        <v>140000</v>
      </c>
      <c r="F11" s="240" t="s">
        <v>418</v>
      </c>
      <c r="G11" s="195"/>
    </row>
    <row r="12" spans="2:7" ht="13.5" customHeight="1">
      <c r="B12" s="197" t="s">
        <v>251</v>
      </c>
      <c r="C12" s="194">
        <f>Balance!F39</f>
        <v>0</v>
      </c>
      <c r="D12" s="195">
        <v>0</v>
      </c>
      <c r="E12" s="194">
        <f t="shared" si="0"/>
        <v>0</v>
      </c>
      <c r="F12" s="197" t="s">
        <v>58</v>
      </c>
      <c r="G12" s="195">
        <f>Balance!G7</f>
        <v>50000</v>
      </c>
    </row>
    <row r="13" spans="2:7" ht="13.5" customHeight="1">
      <c r="B13" s="197" t="s">
        <v>204</v>
      </c>
      <c r="C13" s="194">
        <f>Balance!F53</f>
        <v>0</v>
      </c>
      <c r="D13" s="195">
        <v>0</v>
      </c>
      <c r="E13" s="194">
        <f t="shared" si="0"/>
        <v>0</v>
      </c>
      <c r="F13" s="197" t="s">
        <v>420</v>
      </c>
      <c r="G13" s="202">
        <f>Balance!G8</f>
        <v>26000</v>
      </c>
    </row>
    <row r="14" spans="2:7" ht="13.5" customHeight="1">
      <c r="B14" s="197" t="s">
        <v>419</v>
      </c>
      <c r="C14" s="194">
        <f>Balance!F54</f>
        <v>4000</v>
      </c>
      <c r="D14" s="195">
        <v>0</v>
      </c>
      <c r="E14" s="194">
        <f t="shared" si="0"/>
        <v>4000</v>
      </c>
      <c r="F14" s="197" t="s">
        <v>421</v>
      </c>
      <c r="G14" s="195">
        <v>0</v>
      </c>
    </row>
    <row r="15" spans="2:7" ht="13.5" customHeight="1">
      <c r="B15" s="198" t="s">
        <v>95</v>
      </c>
      <c r="C15" s="194"/>
      <c r="D15" s="195"/>
      <c r="E15" s="194"/>
      <c r="F15" s="197" t="s">
        <v>231</v>
      </c>
      <c r="G15" s="202">
        <f>Balance!G9</f>
        <v>2000</v>
      </c>
    </row>
    <row r="16" spans="2:7" ht="13.5" customHeight="1">
      <c r="B16" s="197" t="s">
        <v>56</v>
      </c>
      <c r="C16" s="194">
        <f>Balance!F40+Balance!F41</f>
        <v>200000</v>
      </c>
      <c r="D16" s="195">
        <f>Balance!G67</f>
        <v>0</v>
      </c>
      <c r="E16" s="194">
        <f t="shared" si="0"/>
        <v>200000</v>
      </c>
      <c r="F16" s="197" t="s">
        <v>59</v>
      </c>
      <c r="G16" s="195">
        <f>Balance!G13-Balance!F14</f>
        <v>500</v>
      </c>
    </row>
    <row r="17" spans="2:7" ht="13.5" customHeight="1" thickBot="1">
      <c r="B17" s="197" t="s">
        <v>57</v>
      </c>
      <c r="C17" s="194">
        <f>Balance!F42+Balance!F43</f>
        <v>700000</v>
      </c>
      <c r="D17" s="195">
        <f>Balance!G68</f>
        <v>100000</v>
      </c>
      <c r="E17" s="194">
        <f t="shared" si="0"/>
        <v>600000</v>
      </c>
      <c r="F17" s="203" t="s">
        <v>422</v>
      </c>
      <c r="G17" s="204">
        <f>SUM(G7:G16)</f>
        <v>787500</v>
      </c>
    </row>
    <row r="18" spans="2:7" ht="13.5" customHeight="1" thickBot="1">
      <c r="B18" s="353" t="s">
        <v>423</v>
      </c>
      <c r="C18" s="354">
        <f>SUM(Balance!F44:F46)</f>
        <v>200000</v>
      </c>
      <c r="D18" s="354">
        <f>Balance!G69</f>
        <v>140000</v>
      </c>
      <c r="E18" s="355">
        <f t="shared" si="0"/>
        <v>60000</v>
      </c>
      <c r="F18" s="205" t="s">
        <v>424</v>
      </c>
      <c r="G18" s="206">
        <f>E54-G50-G53-G17-G20-G19-G30</f>
        <v>136800</v>
      </c>
    </row>
    <row r="19" spans="2:7" ht="13.5" customHeight="1">
      <c r="B19" s="353"/>
      <c r="C19" s="354"/>
      <c r="D19" s="354"/>
      <c r="E19" s="355"/>
      <c r="F19" s="198" t="s">
        <v>426</v>
      </c>
      <c r="G19" s="207">
        <f>Balance!G17-Balance!F18</f>
        <v>100000</v>
      </c>
    </row>
    <row r="20" spans="2:7" ht="13.5" customHeight="1" thickBot="1">
      <c r="B20" s="197" t="s">
        <v>425</v>
      </c>
      <c r="C20" s="194">
        <f>SUM(Balance!F47:F51)</f>
        <v>210000</v>
      </c>
      <c r="D20" s="195">
        <f>Balance!G70</f>
        <v>20000</v>
      </c>
      <c r="E20" s="194">
        <f t="shared" si="0"/>
        <v>190000</v>
      </c>
      <c r="F20" s="198" t="s">
        <v>67</v>
      </c>
      <c r="G20" s="208">
        <f>Balance!G11+Balance!G12+Balance!G19+Balance!G20+Balance!G21+Balance!G22</f>
        <v>24400</v>
      </c>
    </row>
    <row r="21" spans="2:7" ht="13.5" customHeight="1" thickBot="1">
      <c r="B21" s="197" t="s">
        <v>262</v>
      </c>
      <c r="C21" s="194">
        <f>Balance!F52</f>
        <v>40000</v>
      </c>
      <c r="D21" s="195">
        <v>0</v>
      </c>
      <c r="E21" s="194">
        <f t="shared" si="0"/>
        <v>40000</v>
      </c>
      <c r="F21" s="209" t="s">
        <v>36</v>
      </c>
      <c r="G21" s="210">
        <f>G17+G18+G19+G20</f>
        <v>1048700</v>
      </c>
    </row>
    <row r="22" spans="2:7" ht="13.5" customHeight="1">
      <c r="B22" s="197" t="s">
        <v>427</v>
      </c>
      <c r="C22" s="194">
        <f>Balance!F55</f>
        <v>0</v>
      </c>
      <c r="D22" s="195">
        <v>0</v>
      </c>
      <c r="E22" s="194">
        <f t="shared" si="0"/>
        <v>0</v>
      </c>
      <c r="F22" s="211" t="s">
        <v>428</v>
      </c>
      <c r="G22" s="212"/>
    </row>
    <row r="23" spans="2:7" ht="13.5" customHeight="1">
      <c r="B23" s="198" t="s">
        <v>96</v>
      </c>
      <c r="C23" s="194"/>
      <c r="D23" s="195"/>
      <c r="E23" s="194">
        <f t="shared" si="0"/>
        <v>0</v>
      </c>
      <c r="F23" s="197" t="s">
        <v>430</v>
      </c>
      <c r="G23" s="195">
        <v>0</v>
      </c>
    </row>
    <row r="24" spans="2:7" ht="13.5" customHeight="1">
      <c r="B24" s="197" t="s">
        <v>429</v>
      </c>
      <c r="C24" s="194">
        <f>Balance!F56</f>
        <v>200000</v>
      </c>
      <c r="D24" s="195">
        <f>Balance!G73</f>
        <v>20000</v>
      </c>
      <c r="E24" s="194">
        <f t="shared" si="0"/>
        <v>180000</v>
      </c>
      <c r="F24" s="199" t="s">
        <v>387</v>
      </c>
      <c r="G24" s="195">
        <v>0</v>
      </c>
    </row>
    <row r="25" spans="2:7" ht="13.5" customHeight="1">
      <c r="B25" s="197" t="s">
        <v>431</v>
      </c>
      <c r="C25" s="194">
        <v>0</v>
      </c>
      <c r="D25" s="195">
        <v>0</v>
      </c>
      <c r="E25" s="194">
        <f t="shared" si="0"/>
        <v>0</v>
      </c>
      <c r="F25" s="209" t="s">
        <v>433</v>
      </c>
      <c r="G25" s="196">
        <f>G23+G24</f>
        <v>0</v>
      </c>
    </row>
    <row r="26" spans="2:7" ht="13.5" customHeight="1">
      <c r="B26" s="197" t="s">
        <v>432</v>
      </c>
      <c r="C26" s="194">
        <f>Balance!F59</f>
        <v>0</v>
      </c>
      <c r="D26" s="195">
        <f>Balance!G76</f>
        <v>0</v>
      </c>
      <c r="E26" s="194">
        <f t="shared" si="0"/>
        <v>0</v>
      </c>
      <c r="F26" s="241"/>
      <c r="G26" s="241"/>
    </row>
    <row r="27" spans="2:7" ht="13.5" customHeight="1">
      <c r="B27" s="197" t="s">
        <v>434</v>
      </c>
      <c r="C27" s="194">
        <f>SUM(Balance!F57:F58)</f>
        <v>200000</v>
      </c>
      <c r="D27" s="195">
        <f>SUM(Balance!G74:G75)</f>
        <v>0</v>
      </c>
      <c r="E27" s="194">
        <f t="shared" si="0"/>
        <v>200000</v>
      </c>
      <c r="F27" s="197" t="s">
        <v>117</v>
      </c>
      <c r="G27" s="195">
        <f>Balance!G23</f>
        <v>8000</v>
      </c>
    </row>
    <row r="28" spans="2:7" ht="13.5" customHeight="1">
      <c r="B28" s="197" t="s">
        <v>60</v>
      </c>
      <c r="C28" s="194">
        <f>Balance!F60+Balance!F62</f>
        <v>10400</v>
      </c>
      <c r="D28" s="195">
        <v>0</v>
      </c>
      <c r="E28" s="194">
        <f t="shared" si="0"/>
        <v>10400</v>
      </c>
      <c r="F28" s="197" t="s">
        <v>435</v>
      </c>
      <c r="G28" s="195">
        <f>Balance!G24+Balance!G25</f>
        <v>17000</v>
      </c>
    </row>
    <row r="29" spans="2:7" ht="13.5" customHeight="1" thickBot="1">
      <c r="B29" s="213" t="s">
        <v>387</v>
      </c>
      <c r="C29" s="194">
        <f>Balance!F61</f>
        <v>200</v>
      </c>
      <c r="D29" s="195">
        <v>0</v>
      </c>
      <c r="E29" s="194">
        <f t="shared" si="0"/>
        <v>200</v>
      </c>
      <c r="F29" s="214"/>
      <c r="G29" s="208"/>
    </row>
    <row r="30" spans="2:7" ht="13.5" customHeight="1" thickBot="1">
      <c r="B30" s="215" t="s">
        <v>36</v>
      </c>
      <c r="C30" s="216">
        <f>SUM(C4:C29)</f>
        <v>1994600</v>
      </c>
      <c r="D30" s="216">
        <f>SUM(D4:D29)</f>
        <v>324000</v>
      </c>
      <c r="E30" s="216">
        <f>SUM(E4:E29)</f>
        <v>1670600</v>
      </c>
      <c r="F30" s="217" t="s">
        <v>37</v>
      </c>
      <c r="G30" s="210">
        <f>G25+G27+G28</f>
        <v>25000</v>
      </c>
    </row>
    <row r="31" spans="2:7" ht="13.5" customHeight="1" thickBot="1">
      <c r="B31" s="188" t="s">
        <v>61</v>
      </c>
      <c r="C31" s="194"/>
      <c r="D31" s="195"/>
      <c r="E31" s="194"/>
      <c r="F31" s="191" t="s">
        <v>63</v>
      </c>
      <c r="G31" s="218"/>
    </row>
    <row r="32" spans="2:7" ht="13.5" customHeight="1">
      <c r="B32" s="219" t="s">
        <v>436</v>
      </c>
      <c r="C32" s="194"/>
      <c r="D32" s="195"/>
      <c r="E32" s="194"/>
      <c r="F32" s="220" t="s">
        <v>437</v>
      </c>
      <c r="G32" s="195"/>
    </row>
    <row r="33" spans="2:7" ht="13.5" customHeight="1">
      <c r="B33" s="353" t="s">
        <v>438</v>
      </c>
      <c r="C33" s="354">
        <f>Balance!F77+Balance!F78</f>
        <v>200000</v>
      </c>
      <c r="D33" s="354">
        <f>Balance!G82+Balance!G83</f>
        <v>9000</v>
      </c>
      <c r="E33" s="354">
        <f aca="true" t="shared" si="1" ref="E33:E49">C33-D33</f>
        <v>191000</v>
      </c>
      <c r="F33" s="200" t="s">
        <v>245</v>
      </c>
      <c r="G33" s="195">
        <f>Balance!G26</f>
        <v>0</v>
      </c>
    </row>
    <row r="34" spans="2:7" ht="13.5" customHeight="1">
      <c r="B34" s="353"/>
      <c r="C34" s="354"/>
      <c r="D34" s="354"/>
      <c r="E34" s="354"/>
      <c r="F34" s="200" t="s">
        <v>440</v>
      </c>
      <c r="G34" s="195">
        <f>Balance!G27</f>
        <v>0</v>
      </c>
    </row>
    <row r="35" spans="2:7" ht="13.5" customHeight="1">
      <c r="B35" s="199" t="s">
        <v>439</v>
      </c>
      <c r="C35" s="194">
        <f>Balance!F79</f>
        <v>8000</v>
      </c>
      <c r="D35" s="195">
        <f>Balance!G84</f>
        <v>0</v>
      </c>
      <c r="E35" s="194">
        <f t="shared" si="1"/>
        <v>8000</v>
      </c>
      <c r="F35" s="197" t="s">
        <v>465</v>
      </c>
      <c r="G35" s="195">
        <f>Balance!G28+Balance!G132+Balance!G133+Balance!G134+Balance!G135+Balance!G136</f>
        <v>329000</v>
      </c>
    </row>
    <row r="36" spans="2:7" ht="13.5" customHeight="1">
      <c r="B36" s="199" t="s">
        <v>441</v>
      </c>
      <c r="C36" s="189">
        <f>Balance!F80</f>
        <v>40000</v>
      </c>
      <c r="D36" s="195">
        <f>Balance!G85</f>
        <v>0</v>
      </c>
      <c r="E36" s="194">
        <f t="shared" si="1"/>
        <v>40000</v>
      </c>
      <c r="F36" s="200" t="s">
        <v>442</v>
      </c>
      <c r="G36" s="195">
        <f>SUM(Balance!G29:G32)</f>
        <v>565000</v>
      </c>
    </row>
    <row r="37" spans="2:7" ht="13.5" customHeight="1">
      <c r="B37" s="197" t="s">
        <v>62</v>
      </c>
      <c r="C37" s="189">
        <f>Balance!F81</f>
        <v>60000</v>
      </c>
      <c r="D37" s="195">
        <f>Balance!G86</f>
        <v>1000</v>
      </c>
      <c r="E37" s="194">
        <f t="shared" si="1"/>
        <v>59000</v>
      </c>
      <c r="F37" s="356" t="s">
        <v>443</v>
      </c>
      <c r="G37" s="354">
        <f>Balance!G99</f>
        <v>3240</v>
      </c>
    </row>
    <row r="38" spans="2:7" ht="13.5" customHeight="1">
      <c r="B38" s="198" t="s">
        <v>93</v>
      </c>
      <c r="C38" s="221">
        <f>Balance!F92</f>
        <v>2000</v>
      </c>
      <c r="D38" s="202">
        <v>0</v>
      </c>
      <c r="E38" s="194">
        <f t="shared" si="1"/>
        <v>2000</v>
      </c>
      <c r="F38" s="356"/>
      <c r="G38" s="354"/>
    </row>
    <row r="39" spans="2:7" ht="13.5" customHeight="1">
      <c r="B39" s="198" t="s">
        <v>444</v>
      </c>
      <c r="C39" s="221"/>
      <c r="D39" s="202"/>
      <c r="E39" s="194"/>
      <c r="F39" s="222" t="s">
        <v>445</v>
      </c>
      <c r="G39" s="202"/>
    </row>
    <row r="40" spans="2:7" ht="13.5" customHeight="1">
      <c r="B40" s="197" t="s">
        <v>446</v>
      </c>
      <c r="C40" s="221">
        <f>SUM(Balance!F95:F98)</f>
        <v>377000</v>
      </c>
      <c r="D40" s="202">
        <f>Balance!G129</f>
        <v>8000</v>
      </c>
      <c r="E40" s="194">
        <f t="shared" si="1"/>
        <v>369000</v>
      </c>
      <c r="F40" s="197" t="s">
        <v>64</v>
      </c>
      <c r="G40" s="202">
        <f>Balance!G87+Balance!G88+Balance!G91</f>
        <v>320000</v>
      </c>
    </row>
    <row r="41" spans="2:7" ht="13.5" customHeight="1">
      <c r="B41" s="197" t="s">
        <v>447</v>
      </c>
      <c r="C41" s="221">
        <f>Balance!F93+Balance!F94+Balance!F104</f>
        <v>2000</v>
      </c>
      <c r="D41" s="202">
        <v>0</v>
      </c>
      <c r="E41" s="194">
        <f t="shared" si="1"/>
        <v>2000</v>
      </c>
      <c r="F41" s="199" t="s">
        <v>66</v>
      </c>
      <c r="G41" s="202">
        <f>Balance!G102+Balance!G105+Balance!G106+Balance!G107+Balance!G108+Balance!G109+Balance!G110+Balance!G113+Balance!G114+Balance!G117+Balance!G118+Balance!G119</f>
        <v>102000</v>
      </c>
    </row>
    <row r="42" spans="2:7" ht="13.5" customHeight="1">
      <c r="B42" s="198" t="s">
        <v>448</v>
      </c>
      <c r="C42" s="221">
        <f>Balance!F111+Balance!F112+Balance!F115+Balance!F116+Balance!F119+Balance!F120+Balance!F122+Balance!F123</f>
        <v>7000</v>
      </c>
      <c r="D42" s="202">
        <v>0</v>
      </c>
      <c r="E42" s="194">
        <f t="shared" si="1"/>
        <v>7000</v>
      </c>
      <c r="F42" s="199" t="s">
        <v>449</v>
      </c>
      <c r="G42" s="202">
        <f>Balance!G100+Balance!G101</f>
        <v>300</v>
      </c>
    </row>
    <row r="43" spans="2:7" ht="13.5" customHeight="1">
      <c r="B43" s="198" t="s">
        <v>450</v>
      </c>
      <c r="C43" s="221">
        <v>0</v>
      </c>
      <c r="D43" s="202">
        <v>0</v>
      </c>
      <c r="E43" s="194">
        <f t="shared" si="1"/>
        <v>0</v>
      </c>
      <c r="F43" s="201" t="s">
        <v>451</v>
      </c>
      <c r="G43" s="202"/>
    </row>
    <row r="44" spans="2:7" ht="13.5" customHeight="1">
      <c r="B44" s="198" t="s">
        <v>65</v>
      </c>
      <c r="C44" s="221"/>
      <c r="D44" s="202"/>
      <c r="E44" s="194">
        <f t="shared" si="1"/>
        <v>0</v>
      </c>
      <c r="F44" s="200" t="s">
        <v>452</v>
      </c>
      <c r="G44" s="202">
        <f>Balance!G89+Balance!G90</f>
        <v>6800</v>
      </c>
    </row>
    <row r="45" spans="2:7" ht="13.5" customHeight="1">
      <c r="B45" s="197" t="s">
        <v>453</v>
      </c>
      <c r="C45" s="221">
        <v>0</v>
      </c>
      <c r="D45" s="202">
        <v>0</v>
      </c>
      <c r="E45" s="194">
        <f t="shared" si="1"/>
        <v>0</v>
      </c>
      <c r="F45" s="200" t="s">
        <v>454</v>
      </c>
      <c r="G45" s="202">
        <f>Balance!G112</f>
        <v>0</v>
      </c>
    </row>
    <row r="46" spans="2:7" ht="13.5" customHeight="1">
      <c r="B46" s="197" t="s">
        <v>455</v>
      </c>
      <c r="C46" s="221">
        <f>Balance!F130</f>
        <v>12000</v>
      </c>
      <c r="D46" s="202">
        <f>Balance!G138</f>
        <v>1000</v>
      </c>
      <c r="E46" s="194">
        <f t="shared" si="1"/>
        <v>11000</v>
      </c>
      <c r="F46" s="200" t="s">
        <v>108</v>
      </c>
      <c r="G46" s="202">
        <f>Balance!G103+Balance!G121</f>
        <v>1000</v>
      </c>
    </row>
    <row r="47" spans="2:7" ht="13.5" customHeight="1">
      <c r="B47" s="198" t="s">
        <v>456</v>
      </c>
      <c r="C47" s="221">
        <v>0</v>
      </c>
      <c r="D47" s="202">
        <v>0</v>
      </c>
      <c r="E47" s="194">
        <f t="shared" si="1"/>
        <v>0</v>
      </c>
      <c r="F47" s="198" t="s">
        <v>456</v>
      </c>
      <c r="G47" s="202">
        <v>0</v>
      </c>
    </row>
    <row r="48" spans="2:7" ht="13.5" customHeight="1">
      <c r="B48" s="198" t="s">
        <v>457</v>
      </c>
      <c r="C48" s="221">
        <f>SUM(Balance!F131:F137)</f>
        <v>23000</v>
      </c>
      <c r="D48" s="202">
        <v>0</v>
      </c>
      <c r="E48" s="194">
        <f t="shared" si="1"/>
        <v>23000</v>
      </c>
      <c r="F48" s="199"/>
      <c r="G48" s="202"/>
    </row>
    <row r="49" spans="2:7" ht="13.5" customHeight="1" thickBot="1">
      <c r="B49" s="223" t="s">
        <v>150</v>
      </c>
      <c r="C49" s="221">
        <f>Balance!F127</f>
        <v>18200</v>
      </c>
      <c r="D49" s="202">
        <v>0</v>
      </c>
      <c r="E49" s="194">
        <f t="shared" si="1"/>
        <v>18200</v>
      </c>
      <c r="F49" s="224" t="s">
        <v>107</v>
      </c>
      <c r="G49" s="225">
        <f>Balance!G128</f>
        <v>60</v>
      </c>
    </row>
    <row r="50" spans="2:7" ht="13.5" customHeight="1" thickBot="1">
      <c r="B50" s="226" t="s">
        <v>37</v>
      </c>
      <c r="C50" s="227">
        <f>SUM(C33:C49)</f>
        <v>749200</v>
      </c>
      <c r="D50" s="227">
        <f>SUM(D33:D49)</f>
        <v>19000</v>
      </c>
      <c r="E50" s="227">
        <f>SUM(E33:E49)</f>
        <v>730200</v>
      </c>
      <c r="F50" s="228" t="s">
        <v>38</v>
      </c>
      <c r="G50" s="229">
        <f>SUM(G33:G49)</f>
        <v>1327400</v>
      </c>
    </row>
    <row r="51" spans="2:7" ht="13.5" customHeight="1">
      <c r="B51" s="230" t="s">
        <v>458</v>
      </c>
      <c r="C51" s="231">
        <f>Balance!F126</f>
        <v>0</v>
      </c>
      <c r="D51" s="232">
        <v>0</v>
      </c>
      <c r="E51" s="231">
        <f>C51-D51</f>
        <v>0</v>
      </c>
      <c r="F51" s="233"/>
      <c r="G51" s="234"/>
    </row>
    <row r="52" spans="2:7" ht="13.5" customHeight="1">
      <c r="B52" s="230" t="s">
        <v>459</v>
      </c>
      <c r="C52" s="235">
        <f>Balance!F33</f>
        <v>0</v>
      </c>
      <c r="D52" s="236">
        <v>0</v>
      </c>
      <c r="E52" s="237">
        <f>C52-D52</f>
        <v>0</v>
      </c>
      <c r="F52" s="238"/>
      <c r="G52" s="232"/>
    </row>
    <row r="53" spans="2:7" ht="13.5" customHeight="1" thickBot="1">
      <c r="B53" s="230" t="s">
        <v>460</v>
      </c>
      <c r="C53" s="231">
        <f>Balance!F124</f>
        <v>500</v>
      </c>
      <c r="D53" s="232">
        <v>0</v>
      </c>
      <c r="E53" s="231">
        <f>C53-D53</f>
        <v>500</v>
      </c>
      <c r="F53" s="239" t="s">
        <v>461</v>
      </c>
      <c r="G53" s="242">
        <f>Balance!G125</f>
        <v>200</v>
      </c>
    </row>
    <row r="54" spans="2:7" ht="13.5" customHeight="1" thickBot="1">
      <c r="B54" s="215" t="s">
        <v>462</v>
      </c>
      <c r="C54" s="227">
        <f>C30+C50+C51+C52+C53</f>
        <v>2744300</v>
      </c>
      <c r="D54" s="227">
        <f>D30+D50+D51+D52+D53</f>
        <v>343000</v>
      </c>
      <c r="E54" s="227">
        <f>E30+E50+E51+E52+E53</f>
        <v>2401300</v>
      </c>
      <c r="F54" s="215" t="s">
        <v>463</v>
      </c>
      <c r="G54" s="229">
        <f>G21+G25+G30+G50+G53</f>
        <v>2401300</v>
      </c>
    </row>
    <row r="55" spans="2:7" ht="23.25" thickBot="1">
      <c r="B55" s="243"/>
      <c r="C55" s="244"/>
      <c r="D55" s="244"/>
      <c r="E55" s="244"/>
      <c r="F55" s="245" t="s">
        <v>464</v>
      </c>
      <c r="G55" s="246">
        <f>SUM(Balance!G132:G136)</f>
        <v>49000</v>
      </c>
    </row>
    <row r="56" ht="15.75" customHeight="1"/>
    <row r="57" ht="15.75" customHeight="1"/>
    <row r="58" ht="15.75" customHeight="1"/>
  </sheetData>
  <sheetProtection/>
  <mergeCells count="15">
    <mergeCell ref="B33:B34"/>
    <mergeCell ref="E33:E34"/>
    <mergeCell ref="D33:D34"/>
    <mergeCell ref="C33:C34"/>
    <mergeCell ref="F37:F38"/>
    <mergeCell ref="G37:G38"/>
    <mergeCell ref="B2:G2"/>
    <mergeCell ref="B9:B10"/>
    <mergeCell ref="C9:C10"/>
    <mergeCell ref="D9:D10"/>
    <mergeCell ref="E9:E10"/>
    <mergeCell ref="B18:B19"/>
    <mergeCell ref="E18:E19"/>
    <mergeCell ref="D18:D19"/>
    <mergeCell ref="C18:C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7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E8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49" customWidth="1"/>
    <col min="2" max="2" width="35.7109375" style="249" customWidth="1"/>
    <col min="3" max="3" width="14.7109375" style="249" customWidth="1"/>
    <col min="4" max="4" width="35.7109375" style="249" customWidth="1"/>
    <col min="5" max="5" width="14.7109375" style="249" customWidth="1"/>
    <col min="6" max="16384" width="11.421875" style="249" customWidth="1"/>
  </cols>
  <sheetData>
    <row r="1" ht="12" customHeight="1" thickBot="1">
      <c r="B1" s="248"/>
    </row>
    <row r="2" spans="2:5" ht="15" customHeight="1" thickBot="1">
      <c r="B2" s="357" t="s">
        <v>470</v>
      </c>
      <c r="C2" s="358"/>
      <c r="D2" s="358"/>
      <c r="E2" s="359"/>
    </row>
    <row r="3" spans="2:5" ht="15" customHeight="1" thickBot="1">
      <c r="B3" s="256" t="s">
        <v>49</v>
      </c>
      <c r="C3" s="257" t="s">
        <v>23</v>
      </c>
      <c r="D3" s="258" t="s">
        <v>53</v>
      </c>
      <c r="E3" s="259" t="s">
        <v>23</v>
      </c>
    </row>
    <row r="4" spans="2:5" ht="24.75" customHeight="1">
      <c r="B4" s="252" t="s">
        <v>70</v>
      </c>
      <c r="C4" s="262">
        <f>Bilan!C30</f>
        <v>1994600</v>
      </c>
      <c r="D4" s="253" t="s">
        <v>71</v>
      </c>
      <c r="E4" s="262">
        <f>Bilan!G21+Bilan!G30+Bilan!G33+Bilan!G34+Bilan!G35+Bilan!G36-Bilan!G55+Bilan!D54</f>
        <v>2261700</v>
      </c>
    </row>
    <row r="5" spans="2:5" ht="24.75" customHeight="1">
      <c r="B5" s="250" t="s">
        <v>100</v>
      </c>
      <c r="C5" s="263">
        <f>Bilan!C33+Bilan!C35+Bilan!C36+Bilan!C37+Bilan!C38+Bilan!C40+Bilan!C41+Bilan!C49+Bilan!C53</f>
        <v>707700</v>
      </c>
      <c r="D5" s="251" t="s">
        <v>101</v>
      </c>
      <c r="E5" s="263">
        <f>Bilan!G37+Bilan!G40+Bilan!G41+Bilan!G42+Bilan!G49+Bilan!G53</f>
        <v>425800</v>
      </c>
    </row>
    <row r="6" spans="2:5" ht="24.75" customHeight="1">
      <c r="B6" s="250" t="s">
        <v>98</v>
      </c>
      <c r="C6" s="263">
        <f>Bilan!C42+Bilan!C43+Bilan!C45+Bilan!C46</f>
        <v>19000</v>
      </c>
      <c r="D6" s="251" t="s">
        <v>99</v>
      </c>
      <c r="E6" s="263">
        <f>Bilan!G44+Bilan!G45+Bilan!G46</f>
        <v>7800</v>
      </c>
    </row>
    <row r="7" spans="2:5" ht="24.75" customHeight="1" thickBot="1">
      <c r="B7" s="254" t="s">
        <v>72</v>
      </c>
      <c r="C7" s="264">
        <f>Bilan!C48+Bilan!C47</f>
        <v>23000</v>
      </c>
      <c r="D7" s="255" t="s">
        <v>73</v>
      </c>
      <c r="E7" s="264">
        <f>Bilan!G47+Bilan!G55</f>
        <v>49000</v>
      </c>
    </row>
    <row r="8" spans="2:5" ht="15" customHeight="1" thickBot="1">
      <c r="B8" s="260" t="s">
        <v>74</v>
      </c>
      <c r="C8" s="265">
        <f>SUM(C4:C7)</f>
        <v>2744300</v>
      </c>
      <c r="D8" s="261" t="s">
        <v>74</v>
      </c>
      <c r="E8" s="265">
        <f>SUM(E4:E7)</f>
        <v>2744300</v>
      </c>
    </row>
    <row r="12" ht="12.75" customHeight="1"/>
  </sheetData>
  <sheetProtection/>
  <mergeCells count="1"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0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247" customWidth="1"/>
    <col min="2" max="2" width="3.8515625" style="278" customWidth="1"/>
    <col min="3" max="3" width="60.7109375" style="247" customWidth="1"/>
    <col min="4" max="4" width="16.8515625" style="247" customWidth="1"/>
    <col min="5" max="16384" width="11.421875" style="247" customWidth="1"/>
  </cols>
  <sheetData>
    <row r="1" spans="2:3" s="266" customFormat="1" ht="15" customHeight="1" thickBot="1">
      <c r="B1" s="275"/>
      <c r="C1" s="267"/>
    </row>
    <row r="2" spans="2:4" s="266" customFormat="1" ht="15" customHeight="1" thickBot="1">
      <c r="B2" s="360" t="s">
        <v>501</v>
      </c>
      <c r="C2" s="361"/>
      <c r="D2" s="362"/>
    </row>
    <row r="3" spans="2:4" s="266" customFormat="1" ht="15" customHeight="1" thickBot="1">
      <c r="B3" s="276"/>
      <c r="C3" s="270" t="s">
        <v>75</v>
      </c>
      <c r="D3" s="270" t="s">
        <v>23</v>
      </c>
    </row>
    <row r="4" spans="2:4" s="266" customFormat="1" ht="15" customHeight="1">
      <c r="B4" s="288"/>
      <c r="C4" s="289" t="s">
        <v>79</v>
      </c>
      <c r="D4" s="271">
        <f>'Bilan fonctionnel'!E4</f>
        <v>2261700</v>
      </c>
    </row>
    <row r="5" spans="2:4" s="266" customFormat="1" ht="15" customHeight="1" thickBot="1">
      <c r="B5" s="277" t="s">
        <v>76</v>
      </c>
      <c r="C5" s="290" t="s">
        <v>80</v>
      </c>
      <c r="D5" s="272">
        <f>'Bilan fonctionnel'!C4</f>
        <v>1994600</v>
      </c>
    </row>
    <row r="6" spans="2:4" s="266" customFormat="1" ht="15" customHeight="1" thickBot="1">
      <c r="B6" s="295" t="s">
        <v>77</v>
      </c>
      <c r="C6" s="291" t="s">
        <v>81</v>
      </c>
      <c r="D6" s="283">
        <f>D4-D5</f>
        <v>267100</v>
      </c>
    </row>
    <row r="7" spans="2:4" s="266" customFormat="1" ht="15" customHeight="1">
      <c r="B7" s="277"/>
      <c r="C7" s="290" t="s">
        <v>82</v>
      </c>
      <c r="D7" s="273">
        <f>'Bilan fonctionnel'!C5</f>
        <v>707700</v>
      </c>
    </row>
    <row r="8" spans="2:4" s="266" customFormat="1" ht="15" customHeight="1" thickBot="1">
      <c r="B8" s="277" t="s">
        <v>76</v>
      </c>
      <c r="C8" s="290" t="s">
        <v>83</v>
      </c>
      <c r="D8" s="272">
        <f>'Bilan fonctionnel'!E5</f>
        <v>425800</v>
      </c>
    </row>
    <row r="9" spans="2:4" s="266" customFormat="1" ht="15" customHeight="1" thickBot="1">
      <c r="B9" s="295" t="s">
        <v>77</v>
      </c>
      <c r="C9" s="292" t="s">
        <v>86</v>
      </c>
      <c r="D9" s="283">
        <f>D7-D8</f>
        <v>281900</v>
      </c>
    </row>
    <row r="10" spans="2:4" s="266" customFormat="1" ht="15" customHeight="1">
      <c r="B10" s="277"/>
      <c r="C10" s="290" t="s">
        <v>84</v>
      </c>
      <c r="D10" s="271">
        <f>'Bilan fonctionnel'!C6</f>
        <v>19000</v>
      </c>
    </row>
    <row r="11" spans="2:4" s="266" customFormat="1" ht="15" customHeight="1" thickBot="1">
      <c r="B11" s="277" t="s">
        <v>76</v>
      </c>
      <c r="C11" s="290" t="s">
        <v>85</v>
      </c>
      <c r="D11" s="274">
        <f>'Bilan fonctionnel'!E6</f>
        <v>7800</v>
      </c>
    </row>
    <row r="12" spans="2:4" s="266" customFormat="1" ht="15" customHeight="1" thickBot="1">
      <c r="B12" s="295" t="s">
        <v>77</v>
      </c>
      <c r="C12" s="292" t="s">
        <v>92</v>
      </c>
      <c r="D12" s="283">
        <f>D10-D11</f>
        <v>11200</v>
      </c>
    </row>
    <row r="13" spans="2:4" s="266" customFormat="1" ht="15" customHeight="1" thickBot="1">
      <c r="B13" s="295"/>
      <c r="C13" s="292" t="s">
        <v>87</v>
      </c>
      <c r="D13" s="283">
        <f>D9+D12</f>
        <v>293100</v>
      </c>
    </row>
    <row r="14" spans="2:4" s="266" customFormat="1" ht="15" customHeight="1">
      <c r="B14" s="277"/>
      <c r="C14" s="290" t="s">
        <v>88</v>
      </c>
      <c r="D14" s="273">
        <f>'Bilan fonctionnel'!C7</f>
        <v>23000</v>
      </c>
    </row>
    <row r="15" spans="2:4" s="266" customFormat="1" ht="15" customHeight="1" thickBot="1">
      <c r="B15" s="277" t="s">
        <v>76</v>
      </c>
      <c r="C15" s="290" t="s">
        <v>89</v>
      </c>
      <c r="D15" s="272">
        <f>'Bilan fonctionnel'!E7</f>
        <v>49000</v>
      </c>
    </row>
    <row r="16" spans="2:4" s="266" customFormat="1" ht="15" customHeight="1" thickBot="1">
      <c r="B16" s="295" t="s">
        <v>77</v>
      </c>
      <c r="C16" s="291" t="s">
        <v>90</v>
      </c>
      <c r="D16" s="284">
        <f>D14-D15</f>
        <v>-26000</v>
      </c>
    </row>
    <row r="17" spans="2:4" s="266" customFormat="1" ht="15" customHeight="1">
      <c r="B17" s="293"/>
      <c r="C17" s="294" t="s">
        <v>91</v>
      </c>
      <c r="D17" s="285"/>
    </row>
    <row r="18" spans="2:4" s="266" customFormat="1" ht="15" customHeight="1" thickBot="1">
      <c r="B18" s="279"/>
      <c r="C18" s="282" t="s">
        <v>78</v>
      </c>
      <c r="D18" s="286">
        <f>D6</f>
        <v>267100</v>
      </c>
    </row>
    <row r="19" spans="2:4" s="266" customFormat="1" ht="15" customHeight="1" thickBot="1">
      <c r="B19" s="281"/>
      <c r="C19" s="280" t="s">
        <v>471</v>
      </c>
      <c r="D19" s="287">
        <f>D9+D12+D16</f>
        <v>267100</v>
      </c>
    </row>
    <row r="20" spans="2:4" s="266" customFormat="1" ht="12.75" customHeight="1">
      <c r="B20" s="275"/>
      <c r="C20" s="268"/>
      <c r="D20" s="269"/>
    </row>
  </sheetData>
  <sheetProtection/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47"/>
  <sheetViews>
    <sheetView showGridLines="0" zoomScalePageLayoutView="0" workbookViewId="0" topLeftCell="A1">
      <selection activeCell="E6" sqref="E6"/>
    </sheetView>
  </sheetViews>
  <sheetFormatPr defaultColWidth="11.421875" defaultRowHeight="12.75"/>
  <cols>
    <col min="1" max="2" width="3.7109375" style="247" customWidth="1"/>
    <col min="3" max="3" width="89.421875" style="247" customWidth="1"/>
    <col min="4" max="16384" width="11.421875" style="247" customWidth="1"/>
  </cols>
  <sheetData>
    <row r="1" ht="16.5" thickBot="1">
      <c r="D1" s="296"/>
    </row>
    <row r="2" spans="2:3" ht="16.5" thickBot="1">
      <c r="B2" s="363" t="s">
        <v>472</v>
      </c>
      <c r="C2" s="364"/>
    </row>
    <row r="3" spans="2:3" ht="9.75" customHeight="1">
      <c r="B3" s="298"/>
      <c r="C3" s="299"/>
    </row>
    <row r="4" spans="2:3" s="297" customFormat="1" ht="15.75">
      <c r="B4" s="300" t="s">
        <v>111</v>
      </c>
      <c r="C4" s="301"/>
    </row>
    <row r="5" spans="2:3" ht="9.75" customHeight="1">
      <c r="B5" s="298"/>
      <c r="C5" s="299"/>
    </row>
    <row r="6" spans="2:3" ht="15.75">
      <c r="B6" s="304" t="s">
        <v>500</v>
      </c>
      <c r="C6" s="299" t="s">
        <v>499</v>
      </c>
    </row>
    <row r="7" spans="2:3" ht="15.75">
      <c r="B7" s="304" t="s">
        <v>500</v>
      </c>
      <c r="C7" s="299" t="s">
        <v>498</v>
      </c>
    </row>
    <row r="8" spans="2:3" ht="15.75">
      <c r="B8" s="304" t="s">
        <v>500</v>
      </c>
      <c r="C8" s="299" t="s">
        <v>497</v>
      </c>
    </row>
    <row r="9" spans="2:3" ht="15.75">
      <c r="B9" s="304" t="s">
        <v>500</v>
      </c>
      <c r="C9" s="299" t="s">
        <v>496</v>
      </c>
    </row>
    <row r="10" spans="2:3" ht="15.75">
      <c r="B10" s="304" t="s">
        <v>500</v>
      </c>
      <c r="C10" s="299" t="s">
        <v>495</v>
      </c>
    </row>
    <row r="11" spans="2:3" ht="15.75">
      <c r="B11" s="304" t="s">
        <v>500</v>
      </c>
      <c r="C11" s="299" t="s">
        <v>488</v>
      </c>
    </row>
    <row r="12" spans="2:3" ht="9.75" customHeight="1">
      <c r="B12" s="298"/>
      <c r="C12" s="299"/>
    </row>
    <row r="13" spans="2:3" s="297" customFormat="1" ht="15.75">
      <c r="B13" s="300" t="s">
        <v>494</v>
      </c>
      <c r="C13" s="301"/>
    </row>
    <row r="14" spans="2:3" ht="9.75" customHeight="1">
      <c r="B14" s="298"/>
      <c r="C14" s="299"/>
    </row>
    <row r="15" spans="2:3" ht="15.75">
      <c r="B15" s="304" t="s">
        <v>500</v>
      </c>
      <c r="C15" s="299" t="s">
        <v>493</v>
      </c>
    </row>
    <row r="16" spans="2:3" ht="15.75">
      <c r="B16" s="304" t="s">
        <v>500</v>
      </c>
      <c r="C16" s="299" t="s">
        <v>492</v>
      </c>
    </row>
    <row r="17" spans="2:3" ht="15.75">
      <c r="B17" s="304" t="s">
        <v>500</v>
      </c>
      <c r="C17" s="299" t="s">
        <v>491</v>
      </c>
    </row>
    <row r="18" spans="2:3" ht="15.75">
      <c r="B18" s="304" t="s">
        <v>500</v>
      </c>
      <c r="C18" s="299" t="s">
        <v>490</v>
      </c>
    </row>
    <row r="19" spans="2:3" ht="15.75">
      <c r="B19" s="304" t="s">
        <v>500</v>
      </c>
      <c r="C19" s="299" t="s">
        <v>489</v>
      </c>
    </row>
    <row r="20" spans="2:3" ht="15.75">
      <c r="B20" s="304" t="s">
        <v>500</v>
      </c>
      <c r="C20" s="299" t="s">
        <v>488</v>
      </c>
    </row>
    <row r="21" spans="2:3" ht="15.75">
      <c r="B21" s="304" t="s">
        <v>500</v>
      </c>
      <c r="C21" s="299" t="s">
        <v>487</v>
      </c>
    </row>
    <row r="22" spans="2:3" ht="15.75">
      <c r="B22" s="304" t="s">
        <v>500</v>
      </c>
      <c r="C22" s="299" t="s">
        <v>486</v>
      </c>
    </row>
    <row r="23" spans="2:3" ht="15.75">
      <c r="B23" s="304" t="s">
        <v>500</v>
      </c>
      <c r="C23" s="299" t="s">
        <v>485</v>
      </c>
    </row>
    <row r="24" spans="2:3" ht="9.75" customHeight="1">
      <c r="B24" s="298"/>
      <c r="C24" s="299"/>
    </row>
    <row r="25" spans="2:3" s="297" customFormat="1" ht="15.75">
      <c r="B25" s="300" t="s">
        <v>484</v>
      </c>
      <c r="C25" s="301"/>
    </row>
    <row r="26" spans="2:3" ht="9.75" customHeight="1">
      <c r="B26" s="298"/>
      <c r="C26" s="299"/>
    </row>
    <row r="27" spans="2:3" ht="15.75">
      <c r="B27" s="304" t="s">
        <v>500</v>
      </c>
      <c r="C27" s="299" t="s">
        <v>468</v>
      </c>
    </row>
    <row r="28" spans="2:3" ht="4.5" customHeight="1">
      <c r="B28" s="298"/>
      <c r="C28" s="299"/>
    </row>
    <row r="29" spans="2:3" ht="15.75">
      <c r="B29" s="298"/>
      <c r="C29" s="299" t="s">
        <v>483</v>
      </c>
    </row>
    <row r="30" spans="2:3" ht="15.75">
      <c r="B30" s="298"/>
      <c r="C30" s="299" t="s">
        <v>482</v>
      </c>
    </row>
    <row r="31" spans="2:3" ht="9.75" customHeight="1">
      <c r="B31" s="298"/>
      <c r="C31" s="299"/>
    </row>
    <row r="32" spans="2:3" ht="15.75" customHeight="1">
      <c r="B32" s="304" t="s">
        <v>500</v>
      </c>
      <c r="C32" s="299" t="s">
        <v>469</v>
      </c>
    </row>
    <row r="33" spans="2:3" ht="4.5" customHeight="1">
      <c r="B33" s="298"/>
      <c r="C33" s="299"/>
    </row>
    <row r="34" spans="2:3" ht="15.75">
      <c r="B34" s="298"/>
      <c r="C34" s="299" t="s">
        <v>481</v>
      </c>
    </row>
    <row r="35" spans="2:3" ht="15.75">
      <c r="B35" s="298"/>
      <c r="C35" s="299" t="s">
        <v>480</v>
      </c>
    </row>
    <row r="36" spans="2:3" ht="9.75" customHeight="1">
      <c r="B36" s="298"/>
      <c r="C36" s="299"/>
    </row>
    <row r="37" spans="2:3" ht="15.75">
      <c r="B37" s="304" t="s">
        <v>500</v>
      </c>
      <c r="C37" s="299" t="s">
        <v>473</v>
      </c>
    </row>
    <row r="38" spans="2:3" ht="4.5" customHeight="1">
      <c r="B38" s="298"/>
      <c r="C38" s="299"/>
    </row>
    <row r="39" spans="2:3" ht="15.75">
      <c r="B39" s="298"/>
      <c r="C39" s="299" t="s">
        <v>479</v>
      </c>
    </row>
    <row r="40" spans="2:3" ht="9.75" customHeight="1">
      <c r="B40" s="298"/>
      <c r="C40" s="299"/>
    </row>
    <row r="41" spans="2:3" s="297" customFormat="1" ht="15.75">
      <c r="B41" s="300" t="s">
        <v>474</v>
      </c>
      <c r="C41" s="301"/>
    </row>
    <row r="42" spans="2:3" ht="9.75" customHeight="1">
      <c r="B42" s="298"/>
      <c r="C42" s="299"/>
    </row>
    <row r="43" spans="2:3" ht="15.75">
      <c r="B43" s="304" t="s">
        <v>500</v>
      </c>
      <c r="C43" s="299" t="s">
        <v>475</v>
      </c>
    </row>
    <row r="44" spans="2:3" ht="15.75">
      <c r="B44" s="304" t="s">
        <v>500</v>
      </c>
      <c r="C44" s="299" t="s">
        <v>476</v>
      </c>
    </row>
    <row r="45" spans="2:3" ht="15.75">
      <c r="B45" s="304" t="s">
        <v>500</v>
      </c>
      <c r="C45" s="299" t="s">
        <v>477</v>
      </c>
    </row>
    <row r="46" spans="2:3" ht="15.75">
      <c r="B46" s="304" t="s">
        <v>500</v>
      </c>
      <c r="C46" s="299" t="s">
        <v>478</v>
      </c>
    </row>
    <row r="47" spans="2:3" ht="9.75" customHeight="1" thickBot="1">
      <c r="B47" s="302"/>
      <c r="C47" s="303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JANUARIO Carlos</cp:lastModifiedBy>
  <cp:lastPrinted>2008-05-06T08:26:20Z</cp:lastPrinted>
  <dcterms:created xsi:type="dcterms:W3CDTF">2001-09-24T14:05:00Z</dcterms:created>
  <dcterms:modified xsi:type="dcterms:W3CDTF">2010-03-29T17:43:35Z</dcterms:modified>
  <cp:category/>
  <cp:version/>
  <cp:contentType/>
  <cp:contentStatus/>
</cp:coreProperties>
</file>