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480" yWindow="48" windowWidth="19296" windowHeight="10896" activeTab="0"/>
  </bookViews>
  <sheets>
    <sheet name="Données" sheetId="1" r:id="rId1"/>
    <sheet name="Annexe 1" sheetId="2" r:id="rId2"/>
    <sheet name="Annexe 2" sheetId="3" r:id="rId3"/>
    <sheet name="Annexe 3" sheetId="4" r:id="rId4"/>
    <sheet name="Annexe 4" sheetId="5" r:id="rId5"/>
    <sheet name="Annexe 5" sheetId="6" r:id="rId6"/>
  </sheets>
  <externalReferences>
    <externalReference r:id="rId9"/>
  </externalReferences>
  <definedNames>
    <definedName name="FA">'[1]CR-TD1'!$E$4</definedName>
    <definedName name="FB">'[1]CR-TD1'!$G$4</definedName>
    <definedName name="FD">'[1]CR-TD1'!$E$5</definedName>
    <definedName name="FE">'[1]CR-TD1'!$G$5</definedName>
    <definedName name="FG">'[1]CR-TD1'!$E$6</definedName>
    <definedName name="FH">'[1]CR-TD1'!$G$6</definedName>
    <definedName name="FJ">'[1]CR-TD1'!$E$7</definedName>
    <definedName name="FK">'[1]CR-TD1'!$G$7</definedName>
    <definedName name="FR">'[1]CR-TD1'!$I$13</definedName>
    <definedName name="GF">'[1]CR-TD1'!$I$27</definedName>
    <definedName name="GH">'[1]CR-TD1'!$I$29</definedName>
    <definedName name="GI">'[1]CR-TD1'!$I$30</definedName>
    <definedName name="GP">'[1]CR-TD1'!$I$37</definedName>
    <definedName name="GU">'[1]CR-TD1'!$I$42</definedName>
  </definedNames>
  <calcPr fullCalcOnLoad="1"/>
</workbook>
</file>

<file path=xl/sharedStrings.xml><?xml version="1.0" encoding="utf-8"?>
<sst xmlns="http://schemas.openxmlformats.org/spreadsheetml/2006/main" count="148" uniqueCount="96">
  <si>
    <t>Données constantes sur l'ensemble des périodes</t>
  </si>
  <si>
    <t>Temps de fabrication en heures d'une Kunité de produit fini</t>
  </si>
  <si>
    <t>Coût d'une machine en K€</t>
  </si>
  <si>
    <t>Durée de vie d'une machine en années</t>
  </si>
  <si>
    <t xml:space="preserve">Capacité annuelle de production d'une machine en heures </t>
  </si>
  <si>
    <t>Coût main d'œuvre directe en euros par Kunités</t>
  </si>
  <si>
    <t>Services extérieurs en K euros</t>
  </si>
  <si>
    <t>Impôts et taxes en K€</t>
  </si>
  <si>
    <t>Charges de personnel  administratif en K€</t>
  </si>
  <si>
    <t>Stock initial en quantités</t>
  </si>
  <si>
    <t>Stock initial en valeurs</t>
  </si>
  <si>
    <t>Machines utilisées</t>
  </si>
  <si>
    <t>Publicité en K€</t>
  </si>
  <si>
    <t>Prix de vente d'un Kunités</t>
  </si>
  <si>
    <t>Délai clients (en mois)</t>
  </si>
  <si>
    <t>Délai fournisseurs (en mois)</t>
  </si>
  <si>
    <t>Nouvel emprunt (amortissement constant sur 10 ans)</t>
  </si>
  <si>
    <t>Apport des associés en K euros</t>
  </si>
  <si>
    <t>Stock final</t>
  </si>
  <si>
    <t>Ventes en Kunités</t>
  </si>
  <si>
    <t>Compte de résultat</t>
  </si>
  <si>
    <t>Matières</t>
  </si>
  <si>
    <t>Main d'œuvre</t>
  </si>
  <si>
    <t>Total</t>
  </si>
  <si>
    <t>Stock initial</t>
  </si>
  <si>
    <t>Entrées</t>
  </si>
  <si>
    <t>Disponible</t>
  </si>
  <si>
    <t>Sorties</t>
  </si>
  <si>
    <t>Résultat</t>
  </si>
  <si>
    <t>Production vendue</t>
  </si>
  <si>
    <t>Production stockée</t>
  </si>
  <si>
    <t>Stock des produits finis</t>
  </si>
  <si>
    <t>Services extérieurs</t>
  </si>
  <si>
    <t>Dotations aux amortissements</t>
  </si>
  <si>
    <t xml:space="preserve">Total des produits </t>
  </si>
  <si>
    <t>Total des charges</t>
  </si>
  <si>
    <t>Coût moyen unitaire</t>
  </si>
  <si>
    <t>Capacité d'autofinancement</t>
  </si>
  <si>
    <t>Charges de personnel</t>
  </si>
  <si>
    <t>Approvisionnements consommés</t>
  </si>
  <si>
    <t>Coût salarial des vendeurs K€</t>
  </si>
  <si>
    <t>Dotions aux amortissements</t>
  </si>
  <si>
    <t>Eléments</t>
  </si>
  <si>
    <t>Quantités</t>
  </si>
  <si>
    <t>Montants</t>
  </si>
  <si>
    <t>Impôts et taxes</t>
  </si>
  <si>
    <t>Coût matières et autres consommables en euros par Kunités</t>
  </si>
  <si>
    <t>Flux de trésorerie</t>
  </si>
  <si>
    <t>Emprunt restant à rembourser début de période</t>
  </si>
  <si>
    <t>Taux d'intérêt des emprunts pour 100 €</t>
  </si>
  <si>
    <t xml:space="preserve">Données propres aux différentes périodes </t>
  </si>
  <si>
    <t>Période 1</t>
  </si>
  <si>
    <t>Période 2</t>
  </si>
  <si>
    <t>Production en K unités</t>
  </si>
  <si>
    <t>Achats de machines</t>
  </si>
  <si>
    <t>Ventes de la période en K unités</t>
  </si>
  <si>
    <t>Période 1
20 Kunités</t>
  </si>
  <si>
    <t>Période 2
22 Kunités</t>
  </si>
  <si>
    <t>Coût de production</t>
  </si>
  <si>
    <t>Période 2
Ventes en Kunités</t>
  </si>
  <si>
    <t>Charges d'intérêts</t>
  </si>
  <si>
    <t>Stock fin</t>
  </si>
  <si>
    <t>Stock début</t>
  </si>
  <si>
    <t>Créances fin</t>
  </si>
  <si>
    <t>Créances début</t>
  </si>
  <si>
    <t>Fournisseurs fin</t>
  </si>
  <si>
    <t>Fournisseurs début</t>
  </si>
  <si>
    <t>Flux de Trésorerie liés aux opérations de gestion</t>
  </si>
  <si>
    <t>Flux de Trésorerie</t>
  </si>
  <si>
    <t>Flux de Trésorerie liés aux opérations d'investissement</t>
  </si>
  <si>
    <t>Acquisitions</t>
  </si>
  <si>
    <t>Cessions</t>
  </si>
  <si>
    <t>Coût d'achat d'une machine en K euros</t>
  </si>
  <si>
    <t>Flux de Trésorerie liés aux opérations de financement</t>
  </si>
  <si>
    <t>Apports des associés</t>
  </si>
  <si>
    <t>Nouveaux emprunts</t>
  </si>
  <si>
    <t>Remboursements d'emprunts</t>
  </si>
  <si>
    <t>Flux de Trésorerie total</t>
  </si>
  <si>
    <t>Opérations de gestion</t>
  </si>
  <si>
    <t>Opérations d'investissement</t>
  </si>
  <si>
    <t>Opérations de financement</t>
  </si>
  <si>
    <t>Trésorerie finale</t>
  </si>
  <si>
    <t>Trésorerie initiale</t>
  </si>
  <si>
    <t>Actif</t>
  </si>
  <si>
    <t>Passif</t>
  </si>
  <si>
    <t>Trésorerie</t>
  </si>
  <si>
    <t>Immobilisations nettes</t>
  </si>
  <si>
    <t>Stocks</t>
  </si>
  <si>
    <t>Créances clients</t>
  </si>
  <si>
    <t>Bilan - Période 1</t>
  </si>
  <si>
    <t>Capital social</t>
  </si>
  <si>
    <t>Réserves</t>
  </si>
  <si>
    <t>Emprunts</t>
  </si>
  <si>
    <t>Concours bancaires</t>
  </si>
  <si>
    <t>Dettes fournisseurs</t>
  </si>
  <si>
    <t>Bilan - Période 2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</si>
</sst>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#,##0\ _F"/>
    <numFmt numFmtId="177" formatCode="#,##0.00\ _F"/>
    <numFmt numFmtId="178" formatCode="&quot;Vrai&quot;;&quot;Vrai&quot;;&quot;Faux&quot;"/>
    <numFmt numFmtId="179" formatCode="&quot;Actif&quot;;&quot;Actif&quot;;&quot;Inactif&quot;"/>
    <numFmt numFmtId="180" formatCode="0.0%"/>
    <numFmt numFmtId="181" formatCode="#,##0\ _€"/>
    <numFmt numFmtId="182" formatCode="#,##0.00\ _€"/>
    <numFmt numFmtId="183" formatCode="#,##0.0"/>
    <numFmt numFmtId="184" formatCode="0.0"/>
    <numFmt numFmtId="185" formatCode="0.0000"/>
    <numFmt numFmtId="186" formatCode="0.000"/>
    <numFmt numFmtId="187" formatCode="0.00000"/>
    <numFmt numFmtId="188" formatCode="[$€-2]\ #,##0.00_);[Red]\([$€-2]\ #,##0.00\)"/>
  </numFmts>
  <fonts count="44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2"/>
      <color indexed="10"/>
      <name val="Times New Roman"/>
      <family val="1"/>
    </font>
    <font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30">
    <xf numFmtId="0" fontId="0" fillId="0" borderId="0" xfId="0" applyAlignment="1">
      <alignment/>
    </xf>
    <xf numFmtId="0" fontId="0" fillId="0" borderId="0" xfId="52" applyFont="1">
      <alignment/>
      <protection/>
    </xf>
    <xf numFmtId="0" fontId="0" fillId="0" borderId="0" xfId="52" applyFont="1" applyBorder="1">
      <alignment/>
      <protection/>
    </xf>
    <xf numFmtId="0" fontId="9" fillId="0" borderId="0" xfId="52" applyFont="1" applyBorder="1">
      <alignment/>
      <protection/>
    </xf>
    <xf numFmtId="3" fontId="1" fillId="0" borderId="0" xfId="52" applyNumberFormat="1" applyFont="1" applyBorder="1">
      <alignment/>
      <protection/>
    </xf>
    <xf numFmtId="0" fontId="0" fillId="0" borderId="10" xfId="52" applyFont="1" applyBorder="1">
      <alignment/>
      <protection/>
    </xf>
    <xf numFmtId="0" fontId="0" fillId="0" borderId="11" xfId="52" applyFont="1" applyBorder="1">
      <alignment/>
      <protection/>
    </xf>
    <xf numFmtId="0" fontId="0" fillId="0" borderId="12" xfId="52" applyFont="1" applyBorder="1">
      <alignment/>
      <protection/>
    </xf>
    <xf numFmtId="0" fontId="1" fillId="8" borderId="13" xfId="52" applyFont="1" applyFill="1" applyBorder="1">
      <alignment/>
      <protection/>
    </xf>
    <xf numFmtId="0" fontId="0" fillId="0" borderId="14" xfId="52" applyFont="1" applyBorder="1">
      <alignment/>
      <protection/>
    </xf>
    <xf numFmtId="0" fontId="0" fillId="0" borderId="15" xfId="52" applyFont="1" applyBorder="1">
      <alignment/>
      <protection/>
    </xf>
    <xf numFmtId="0" fontId="0" fillId="0" borderId="16" xfId="52" applyFont="1" applyBorder="1">
      <alignment/>
      <protection/>
    </xf>
    <xf numFmtId="0" fontId="1" fillId="8" borderId="17" xfId="52" applyFont="1" applyFill="1" applyBorder="1">
      <alignment/>
      <protection/>
    </xf>
    <xf numFmtId="0" fontId="1" fillId="0" borderId="0" xfId="52" applyFont="1" applyFill="1" applyBorder="1" applyAlignment="1">
      <alignment horizontal="center"/>
      <protection/>
    </xf>
    <xf numFmtId="4" fontId="0" fillId="0" borderId="0" xfId="52" applyNumberFormat="1" applyFont="1" applyFill="1" applyBorder="1">
      <alignment/>
      <protection/>
    </xf>
    <xf numFmtId="4" fontId="1" fillId="0" borderId="0" xfId="52" applyNumberFormat="1" applyFont="1" applyFill="1" applyBorder="1">
      <alignment/>
      <protection/>
    </xf>
    <xf numFmtId="0" fontId="0" fillId="0" borderId="0" xfId="52" applyFont="1" applyFill="1" applyBorder="1">
      <alignment/>
      <protection/>
    </xf>
    <xf numFmtId="0" fontId="1" fillId="0" borderId="0" xfId="52" applyFont="1" applyFill="1" applyBorder="1">
      <alignment/>
      <protection/>
    </xf>
    <xf numFmtId="0" fontId="0" fillId="0" borderId="18" xfId="52" applyFont="1" applyBorder="1">
      <alignment/>
      <protection/>
    </xf>
    <xf numFmtId="0" fontId="0" fillId="0" borderId="19" xfId="52" applyFont="1" applyBorder="1">
      <alignment/>
      <protection/>
    </xf>
    <xf numFmtId="0" fontId="1" fillId="0" borderId="13" xfId="52" applyFont="1" applyBorder="1">
      <alignment/>
      <protection/>
    </xf>
    <xf numFmtId="0" fontId="1" fillId="16" borderId="20" xfId="52" applyFont="1" applyFill="1" applyBorder="1" applyAlignment="1">
      <alignment horizontal="center"/>
      <protection/>
    </xf>
    <xf numFmtId="0" fontId="1" fillId="16" borderId="21" xfId="52" applyFont="1" applyFill="1" applyBorder="1" applyAlignment="1">
      <alignment horizontal="center"/>
      <protection/>
    </xf>
    <xf numFmtId="0" fontId="1" fillId="16" borderId="22" xfId="52" applyFont="1" applyFill="1" applyBorder="1" applyAlignment="1">
      <alignment horizontal="center"/>
      <protection/>
    </xf>
    <xf numFmtId="0" fontId="1" fillId="16" borderId="23" xfId="52" applyFont="1" applyFill="1" applyBorder="1" applyAlignment="1">
      <alignment horizontal="center"/>
      <protection/>
    </xf>
    <xf numFmtId="3" fontId="0" fillId="0" borderId="24" xfId="52" applyNumberFormat="1" applyFont="1" applyBorder="1" applyAlignment="1">
      <alignment horizontal="right" indent="1"/>
      <protection/>
    </xf>
    <xf numFmtId="3" fontId="0" fillId="0" borderId="25" xfId="52" applyNumberFormat="1" applyFont="1" applyBorder="1" applyAlignment="1">
      <alignment horizontal="right" indent="1"/>
      <protection/>
    </xf>
    <xf numFmtId="3" fontId="0" fillId="0" borderId="26" xfId="52" applyNumberFormat="1" applyFont="1" applyBorder="1" applyAlignment="1">
      <alignment horizontal="right" indent="1"/>
      <protection/>
    </xf>
    <xf numFmtId="0" fontId="0" fillId="0" borderId="27" xfId="52" applyFont="1" applyBorder="1" applyAlignment="1">
      <alignment horizontal="right" indent="1"/>
      <protection/>
    </xf>
    <xf numFmtId="3" fontId="0" fillId="0" borderId="28" xfId="52" applyNumberFormat="1" applyFont="1" applyBorder="1" applyAlignment="1">
      <alignment horizontal="right" indent="1"/>
      <protection/>
    </xf>
    <xf numFmtId="0" fontId="0" fillId="0" borderId="29" xfId="52" applyFont="1" applyBorder="1" applyAlignment="1">
      <alignment horizontal="right" indent="1"/>
      <protection/>
    </xf>
    <xf numFmtId="3" fontId="0" fillId="0" borderId="30" xfId="52" applyNumberFormat="1" applyFont="1" applyBorder="1" applyAlignment="1">
      <alignment horizontal="right" indent="1"/>
      <protection/>
    </xf>
    <xf numFmtId="0" fontId="1" fillId="0" borderId="20" xfId="52" applyFont="1" applyBorder="1" applyAlignment="1">
      <alignment horizontal="right" indent="1"/>
      <protection/>
    </xf>
    <xf numFmtId="3" fontId="1" fillId="0" borderId="21" xfId="52" applyNumberFormat="1" applyFont="1" applyBorder="1" applyAlignment="1">
      <alignment horizontal="right" indent="1"/>
      <protection/>
    </xf>
    <xf numFmtId="0" fontId="1" fillId="0" borderId="31" xfId="52" applyFont="1" applyBorder="1" applyAlignment="1">
      <alignment horizontal="right" indent="1"/>
      <protection/>
    </xf>
    <xf numFmtId="4" fontId="1" fillId="8" borderId="32" xfId="52" applyNumberFormat="1" applyFont="1" applyFill="1" applyBorder="1" applyAlignment="1">
      <alignment horizontal="right" indent="1"/>
      <protection/>
    </xf>
    <xf numFmtId="3" fontId="1" fillId="0" borderId="33" xfId="52" applyNumberFormat="1" applyFont="1" applyBorder="1" applyAlignment="1">
      <alignment horizontal="right" indent="1"/>
      <protection/>
    </xf>
    <xf numFmtId="0" fontId="8" fillId="0" borderId="0" xfId="52" applyFont="1" applyBorder="1" applyProtection="1">
      <alignment/>
      <protection/>
    </xf>
    <xf numFmtId="0" fontId="0" fillId="0" borderId="0" xfId="52" applyFont="1" applyProtection="1">
      <alignment/>
      <protection/>
    </xf>
    <xf numFmtId="0" fontId="1" fillId="16" borderId="13" xfId="52" applyFont="1" applyFill="1" applyBorder="1" applyProtection="1">
      <alignment/>
      <protection/>
    </xf>
    <xf numFmtId="0" fontId="1" fillId="16" borderId="33" xfId="52" applyFont="1" applyFill="1" applyBorder="1" applyAlignment="1" applyProtection="1">
      <alignment horizontal="center"/>
      <protection/>
    </xf>
    <xf numFmtId="0" fontId="0" fillId="0" borderId="18" xfId="52" applyFont="1" applyBorder="1" applyProtection="1">
      <alignment/>
      <protection/>
    </xf>
    <xf numFmtId="3" fontId="0" fillId="0" borderId="34" xfId="52" applyNumberFormat="1" applyFont="1" applyFill="1" applyBorder="1" applyAlignment="1" applyProtection="1">
      <alignment horizontal="right" indent="1"/>
      <protection/>
    </xf>
    <xf numFmtId="0" fontId="0" fillId="0" borderId="12" xfId="52" applyFont="1" applyBorder="1" applyProtection="1">
      <alignment/>
      <protection/>
    </xf>
    <xf numFmtId="3" fontId="0" fillId="0" borderId="24" xfId="52" applyNumberFormat="1" applyFont="1" applyBorder="1" applyAlignment="1" applyProtection="1">
      <alignment horizontal="right" indent="1"/>
      <protection/>
    </xf>
    <xf numFmtId="0" fontId="1" fillId="8" borderId="13" xfId="52" applyFont="1" applyFill="1" applyBorder="1" applyProtection="1">
      <alignment/>
      <protection/>
    </xf>
    <xf numFmtId="3" fontId="1" fillId="8" borderId="33" xfId="52" applyNumberFormat="1" applyFont="1" applyFill="1" applyBorder="1" applyAlignment="1" applyProtection="1">
      <alignment horizontal="right" indent="1"/>
      <protection/>
    </xf>
    <xf numFmtId="0" fontId="0" fillId="0" borderId="10" xfId="52" applyFont="1" applyBorder="1" applyProtection="1">
      <alignment/>
      <protection/>
    </xf>
    <xf numFmtId="3" fontId="0" fillId="0" borderId="25" xfId="52" applyNumberFormat="1" applyFont="1" applyBorder="1" applyAlignment="1" applyProtection="1">
      <alignment horizontal="right" indent="1"/>
      <protection/>
    </xf>
    <xf numFmtId="0" fontId="0" fillId="0" borderId="11" xfId="52" applyFont="1" applyBorder="1" applyProtection="1">
      <alignment/>
      <protection/>
    </xf>
    <xf numFmtId="3" fontId="0" fillId="0" borderId="26" xfId="52" applyNumberFormat="1" applyFont="1" applyBorder="1" applyAlignment="1" applyProtection="1">
      <alignment horizontal="right" indent="1"/>
      <protection/>
    </xf>
    <xf numFmtId="0" fontId="1" fillId="19" borderId="35" xfId="52" applyFont="1" applyFill="1" applyBorder="1" applyProtection="1">
      <alignment/>
      <protection/>
    </xf>
    <xf numFmtId="3" fontId="1" fillId="19" borderId="36" xfId="52" applyNumberFormat="1" applyFont="1" applyFill="1" applyBorder="1" applyAlignment="1" applyProtection="1">
      <alignment horizontal="right" indent="1"/>
      <protection/>
    </xf>
    <xf numFmtId="0" fontId="1" fillId="16" borderId="33" xfId="52" applyFont="1" applyFill="1" applyBorder="1" applyAlignment="1" applyProtection="1">
      <alignment vertical="center"/>
      <protection/>
    </xf>
    <xf numFmtId="0" fontId="1" fillId="0" borderId="18" xfId="52" applyFont="1" applyBorder="1" applyProtection="1">
      <alignment/>
      <protection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Font="1" applyAlignment="1">
      <alignment vertical="center"/>
    </xf>
    <xf numFmtId="0" fontId="0" fillId="0" borderId="0" xfId="52" applyFont="1" applyAlignment="1" applyProtection="1">
      <alignment vertical="center"/>
      <protection/>
    </xf>
    <xf numFmtId="0" fontId="0" fillId="0" borderId="37" xfId="52" applyFont="1" applyFill="1" applyBorder="1" applyAlignment="1" applyProtection="1">
      <alignment horizontal="right" vertical="center" indent="2"/>
      <protection/>
    </xf>
    <xf numFmtId="0" fontId="1" fillId="15" borderId="21" xfId="52" applyFont="1" applyFill="1" applyBorder="1" applyAlignment="1" applyProtection="1">
      <alignment horizontal="center" vertical="center"/>
      <protection/>
    </xf>
    <xf numFmtId="0" fontId="0" fillId="0" borderId="38" xfId="52" applyFont="1" applyFill="1" applyBorder="1" applyAlignment="1" applyProtection="1">
      <alignment horizontal="right" vertical="center" indent="2"/>
      <protection/>
    </xf>
    <xf numFmtId="0" fontId="0" fillId="0" borderId="39" xfId="52" applyFont="1" applyFill="1" applyBorder="1" applyAlignment="1" applyProtection="1">
      <alignment horizontal="right" vertical="center" indent="2"/>
      <protection/>
    </xf>
    <xf numFmtId="0" fontId="1" fillId="16" borderId="13" xfId="52" applyFont="1" applyFill="1" applyBorder="1" applyAlignment="1" applyProtection="1">
      <alignment horizontal="center"/>
      <protection/>
    </xf>
    <xf numFmtId="0" fontId="0" fillId="0" borderId="18" xfId="52" applyFont="1" applyBorder="1" applyAlignment="1" applyProtection="1">
      <alignment vertical="center"/>
      <protection/>
    </xf>
    <xf numFmtId="0" fontId="0" fillId="0" borderId="11" xfId="52" applyFont="1" applyBorder="1" applyAlignment="1" applyProtection="1">
      <alignment vertical="center"/>
      <protection/>
    </xf>
    <xf numFmtId="0" fontId="0" fillId="0" borderId="10" xfId="52" applyFont="1" applyBorder="1" applyAlignment="1" applyProtection="1">
      <alignment vertical="center"/>
      <protection/>
    </xf>
    <xf numFmtId="0" fontId="0" fillId="0" borderId="12" xfId="52" applyFont="1" applyBorder="1" applyAlignment="1" applyProtection="1">
      <alignment vertical="center"/>
      <protection/>
    </xf>
    <xf numFmtId="0" fontId="1" fillId="15" borderId="33" xfId="52" applyFont="1" applyFill="1" applyBorder="1" applyAlignment="1" applyProtection="1">
      <alignment horizontal="center" vertical="center"/>
      <protection/>
    </xf>
    <xf numFmtId="0" fontId="0" fillId="0" borderId="26" xfId="52" applyFont="1" applyFill="1" applyBorder="1" applyAlignment="1" applyProtection="1">
      <alignment horizontal="right" vertical="center" indent="2"/>
      <protection/>
    </xf>
    <xf numFmtId="0" fontId="0" fillId="0" borderId="25" xfId="52" applyFont="1" applyFill="1" applyBorder="1" applyAlignment="1" applyProtection="1">
      <alignment horizontal="right" vertical="center" indent="2"/>
      <protection/>
    </xf>
    <xf numFmtId="0" fontId="0" fillId="0" borderId="24" xfId="52" applyFont="1" applyFill="1" applyBorder="1" applyAlignment="1" applyProtection="1">
      <alignment horizontal="right" vertical="center" indent="2"/>
      <protection/>
    </xf>
    <xf numFmtId="0" fontId="0" fillId="0" borderId="19" xfId="52" applyFont="1" applyBorder="1" applyAlignment="1" applyProtection="1">
      <alignment vertical="center"/>
      <protection/>
    </xf>
    <xf numFmtId="3" fontId="0" fillId="0" borderId="34" xfId="52" applyNumberFormat="1" applyFont="1" applyFill="1" applyBorder="1" applyAlignment="1" applyProtection="1">
      <alignment horizontal="right" vertical="center" indent="2"/>
      <protection/>
    </xf>
    <xf numFmtId="3" fontId="0" fillId="0" borderId="26" xfId="52" applyNumberFormat="1" applyFont="1" applyFill="1" applyBorder="1" applyAlignment="1" applyProtection="1">
      <alignment horizontal="right" vertical="center" indent="2"/>
      <protection/>
    </xf>
    <xf numFmtId="0" fontId="0" fillId="0" borderId="40" xfId="52" applyFont="1" applyFill="1" applyBorder="1" applyAlignment="1" applyProtection="1">
      <alignment horizontal="right" vertical="center" indent="2"/>
      <protection/>
    </xf>
    <xf numFmtId="0" fontId="0" fillId="0" borderId="18" xfId="52" applyFont="1" applyFill="1" applyBorder="1" applyAlignment="1" applyProtection="1">
      <alignment horizontal="left" vertical="center"/>
      <protection/>
    </xf>
    <xf numFmtId="0" fontId="0" fillId="0" borderId="10" xfId="52" applyFont="1" applyBorder="1" applyAlignment="1" applyProtection="1">
      <alignment vertical="center"/>
      <protection/>
    </xf>
    <xf numFmtId="0" fontId="0" fillId="0" borderId="12" xfId="52" applyFont="1" applyBorder="1" applyAlignment="1" applyProtection="1">
      <alignment vertical="center"/>
      <protection/>
    </xf>
    <xf numFmtId="0" fontId="0" fillId="0" borderId="11" xfId="52" applyFont="1" applyBorder="1" applyAlignment="1" applyProtection="1">
      <alignment vertical="center"/>
      <protection/>
    </xf>
    <xf numFmtId="0" fontId="0" fillId="0" borderId="35" xfId="52" applyFont="1" applyBorder="1" applyAlignment="1" applyProtection="1">
      <alignment vertical="center"/>
      <protection/>
    </xf>
    <xf numFmtId="0" fontId="0" fillId="0" borderId="36" xfId="52" applyFont="1" applyFill="1" applyBorder="1" applyAlignment="1" applyProtection="1">
      <alignment horizontal="right" vertical="center" indent="2"/>
      <protection/>
    </xf>
    <xf numFmtId="0" fontId="0" fillId="0" borderId="23" xfId="52" applyFont="1" applyFill="1" applyBorder="1" applyAlignment="1" applyProtection="1">
      <alignment horizontal="right" vertical="center" indent="2"/>
      <protection/>
    </xf>
    <xf numFmtId="0" fontId="1" fillId="16" borderId="33" xfId="52" applyFont="1" applyFill="1" applyBorder="1" applyAlignment="1">
      <alignment horizontal="center" wrapText="1"/>
      <protection/>
    </xf>
    <xf numFmtId="0" fontId="0" fillId="0" borderId="12" xfId="52" applyFont="1" applyBorder="1" applyProtection="1">
      <alignment/>
      <protection/>
    </xf>
    <xf numFmtId="3" fontId="0" fillId="0" borderId="34" xfId="52" applyNumberFormat="1" applyFont="1" applyBorder="1" applyAlignment="1" applyProtection="1">
      <alignment horizontal="right" indent="3"/>
      <protection/>
    </xf>
    <xf numFmtId="3" fontId="0" fillId="0" borderId="26" xfId="52" applyNumberFormat="1" applyFont="1" applyBorder="1" applyAlignment="1" applyProtection="1">
      <alignment horizontal="right" indent="3"/>
      <protection/>
    </xf>
    <xf numFmtId="3" fontId="1" fillId="19" borderId="33" xfId="52" applyNumberFormat="1" applyFont="1" applyFill="1" applyBorder="1" applyAlignment="1" applyProtection="1">
      <alignment horizontal="right" indent="3"/>
      <protection/>
    </xf>
    <xf numFmtId="0" fontId="0" fillId="0" borderId="11" xfId="52" applyFont="1" applyBorder="1" applyProtection="1">
      <alignment/>
      <protection/>
    </xf>
    <xf numFmtId="0" fontId="1" fillId="19" borderId="13" xfId="52" applyFont="1" applyFill="1" applyBorder="1" applyAlignment="1" applyProtection="1">
      <alignment horizontal="center"/>
      <protection/>
    </xf>
    <xf numFmtId="0" fontId="0" fillId="0" borderId="0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0" fillId="0" borderId="36" xfId="0" applyFont="1" applyBorder="1" applyAlignment="1">
      <alignment horizontal="justify" vertical="center"/>
    </xf>
    <xf numFmtId="0" fontId="1" fillId="14" borderId="33" xfId="0" applyFont="1" applyFill="1" applyBorder="1" applyAlignment="1">
      <alignment horizontal="center" vertical="center"/>
    </xf>
    <xf numFmtId="0" fontId="1" fillId="14" borderId="43" xfId="0" applyFont="1" applyFill="1" applyBorder="1" applyAlignment="1">
      <alignment horizontal="center" vertical="center"/>
    </xf>
    <xf numFmtId="0" fontId="0" fillId="0" borderId="42" xfId="0" applyFont="1" applyBorder="1" applyAlignment="1">
      <alignment horizontal="justify" vertical="center"/>
    </xf>
    <xf numFmtId="3" fontId="0" fillId="0" borderId="41" xfId="0" applyNumberFormat="1" applyFont="1" applyBorder="1" applyAlignment="1">
      <alignment vertical="center"/>
    </xf>
    <xf numFmtId="3" fontId="0" fillId="0" borderId="42" xfId="0" applyNumberFormat="1" applyFont="1" applyBorder="1" applyAlignment="1">
      <alignment vertical="center"/>
    </xf>
    <xf numFmtId="3" fontId="0" fillId="0" borderId="36" xfId="0" applyNumberFormat="1" applyFont="1" applyBorder="1" applyAlignment="1">
      <alignment horizontal="justify" vertical="center"/>
    </xf>
    <xf numFmtId="3" fontId="0" fillId="0" borderId="36" xfId="0" applyNumberFormat="1" applyFont="1" applyBorder="1" applyAlignment="1">
      <alignment vertical="center"/>
    </xf>
    <xf numFmtId="3" fontId="1" fillId="0" borderId="33" xfId="0" applyNumberFormat="1" applyFont="1" applyBorder="1" applyAlignment="1">
      <alignment vertical="center"/>
    </xf>
    <xf numFmtId="1" fontId="0" fillId="0" borderId="38" xfId="52" applyNumberFormat="1" applyFont="1" applyFill="1" applyBorder="1" applyAlignment="1" applyProtection="1">
      <alignment horizontal="right" vertical="center" indent="2"/>
      <protection/>
    </xf>
    <xf numFmtId="0" fontId="1" fillId="15" borderId="13" xfId="52" applyFont="1" applyFill="1" applyBorder="1" applyAlignment="1" applyProtection="1">
      <alignment horizontal="center" vertical="center"/>
      <protection/>
    </xf>
    <xf numFmtId="0" fontId="1" fillId="15" borderId="13" xfId="52" applyFont="1" applyFill="1" applyBorder="1" applyAlignment="1" applyProtection="1">
      <alignment horizontal="center" vertical="center"/>
      <protection/>
    </xf>
    <xf numFmtId="0" fontId="1" fillId="15" borderId="17" xfId="52" applyFont="1" applyFill="1" applyBorder="1" applyAlignment="1" applyProtection="1">
      <alignment horizontal="center" vertical="center"/>
      <protection/>
    </xf>
    <xf numFmtId="0" fontId="1" fillId="15" borderId="13" xfId="52" applyFont="1" applyFill="1" applyBorder="1" applyAlignment="1">
      <alignment horizontal="center"/>
      <protection/>
    </xf>
    <xf numFmtId="0" fontId="1" fillId="15" borderId="32" xfId="52" applyFont="1" applyFill="1" applyBorder="1" applyAlignment="1">
      <alignment horizontal="center"/>
      <protection/>
    </xf>
    <xf numFmtId="0" fontId="1" fillId="15" borderId="17" xfId="52" applyFont="1" applyFill="1" applyBorder="1" applyAlignment="1">
      <alignment horizontal="center"/>
      <protection/>
    </xf>
    <xf numFmtId="0" fontId="1" fillId="16" borderId="13" xfId="52" applyFont="1" applyFill="1" applyBorder="1" applyAlignment="1">
      <alignment horizontal="center" vertical="center"/>
      <protection/>
    </xf>
    <xf numFmtId="0" fontId="1" fillId="16" borderId="17" xfId="52" applyFont="1" applyFill="1" applyBorder="1" applyAlignment="1">
      <alignment horizontal="center" vertical="center"/>
      <protection/>
    </xf>
    <xf numFmtId="0" fontId="1" fillId="16" borderId="44" xfId="52" applyFont="1" applyFill="1" applyBorder="1" applyAlignment="1">
      <alignment horizontal="center" wrapText="1"/>
      <protection/>
    </xf>
    <xf numFmtId="0" fontId="1" fillId="16" borderId="45" xfId="52" applyFont="1" applyFill="1" applyBorder="1" applyAlignment="1">
      <alignment horizontal="center" wrapText="1"/>
      <protection/>
    </xf>
    <xf numFmtId="0" fontId="1" fillId="8" borderId="13" xfId="52" applyFont="1" applyFill="1" applyBorder="1" applyAlignment="1">
      <alignment horizontal="left"/>
      <protection/>
    </xf>
    <xf numFmtId="0" fontId="1" fillId="8" borderId="46" xfId="52" applyFont="1" applyFill="1" applyBorder="1" applyAlignment="1">
      <alignment horizontal="left"/>
      <protection/>
    </xf>
    <xf numFmtId="0" fontId="1" fillId="16" borderId="47" xfId="52" applyFont="1" applyFill="1" applyBorder="1" applyAlignment="1">
      <alignment horizontal="center" vertical="center"/>
      <protection/>
    </xf>
    <xf numFmtId="0" fontId="1" fillId="16" borderId="44" xfId="52" applyFont="1" applyFill="1" applyBorder="1" applyAlignment="1">
      <alignment horizontal="center" vertical="center"/>
      <protection/>
    </xf>
    <xf numFmtId="0" fontId="1" fillId="16" borderId="35" xfId="52" applyFont="1" applyFill="1" applyBorder="1" applyAlignment="1">
      <alignment horizontal="center" vertical="center"/>
      <protection/>
    </xf>
    <xf numFmtId="0" fontId="1" fillId="16" borderId="47" xfId="52" applyFont="1" applyFill="1" applyBorder="1" applyAlignment="1">
      <alignment horizontal="center" wrapText="1"/>
      <protection/>
    </xf>
    <xf numFmtId="0" fontId="1" fillId="16" borderId="43" xfId="52" applyFont="1" applyFill="1" applyBorder="1" applyAlignment="1">
      <alignment horizontal="center"/>
      <protection/>
    </xf>
    <xf numFmtId="0" fontId="1" fillId="16" borderId="35" xfId="52" applyFont="1" applyFill="1" applyBorder="1" applyAlignment="1">
      <alignment horizontal="center"/>
      <protection/>
    </xf>
    <xf numFmtId="0" fontId="1" fillId="16" borderId="48" xfId="52" applyFont="1" applyFill="1" applyBorder="1" applyAlignment="1">
      <alignment horizontal="center"/>
      <protection/>
    </xf>
    <xf numFmtId="0" fontId="1" fillId="15" borderId="13" xfId="52" applyFont="1" applyFill="1" applyBorder="1" applyAlignment="1" applyProtection="1">
      <alignment horizontal="center"/>
      <protection/>
    </xf>
    <xf numFmtId="0" fontId="1" fillId="15" borderId="32" xfId="52" applyFont="1" applyFill="1" applyBorder="1" applyAlignment="1" applyProtection="1">
      <alignment horizontal="center"/>
      <protection/>
    </xf>
    <xf numFmtId="0" fontId="1" fillId="15" borderId="17" xfId="52" applyFont="1" applyFill="1" applyBorder="1" applyAlignment="1" applyProtection="1">
      <alignment horizontal="center"/>
      <protection/>
    </xf>
    <xf numFmtId="0" fontId="1" fillId="15" borderId="13" xfId="0" applyFont="1" applyFill="1" applyBorder="1" applyAlignment="1">
      <alignment horizontal="center" vertical="center"/>
    </xf>
    <xf numFmtId="0" fontId="1" fillId="15" borderId="32" xfId="0" applyFont="1" applyFill="1" applyBorder="1" applyAlignment="1">
      <alignment horizontal="center" vertical="center"/>
    </xf>
    <xf numFmtId="0" fontId="1" fillId="15" borderId="17" xfId="0" applyFont="1" applyFill="1" applyBorder="1" applyAlignment="1">
      <alignment horizontal="center" vertical="center"/>
    </xf>
    <xf numFmtId="0" fontId="1" fillId="16" borderId="13" xfId="0" applyFont="1" applyFill="1" applyBorder="1" applyAlignment="1">
      <alignment horizontal="center" vertical="center"/>
    </xf>
    <xf numFmtId="0" fontId="1" fillId="16" borderId="17" xfId="0" applyFont="1" applyFill="1" applyBorder="1" applyAlignment="1">
      <alignment horizontal="center" vertic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central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4">
    <dxf>
      <font>
        <color rgb="FF0070C0"/>
      </font>
    </dxf>
    <dxf>
      <font>
        <color rgb="FFFF0000"/>
      </font>
    </dxf>
    <dxf>
      <font>
        <color rgb="FFFF0000"/>
      </font>
      <border/>
    </dxf>
    <dxf>
      <font>
        <color rgb="FF007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CLAUDE~1\LOCALS~1\Temp\Cl&#233;USB0809\M831-0809\TD1CA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R-TD1"/>
      <sheetName val="SIGCAF-TD1"/>
      <sheetName val="SIG-TD1"/>
      <sheetName val="Données-TD2"/>
      <sheetName val="Réponses-TD2"/>
    </sheetNames>
    <sheetDataSet>
      <sheetData sheetId="0">
        <row r="13">
          <cell r="I13">
            <v>437597</v>
          </cell>
        </row>
        <row r="27">
          <cell r="I27">
            <v>410465</v>
          </cell>
        </row>
        <row r="37">
          <cell r="I37">
            <v>697</v>
          </cell>
        </row>
        <row r="42">
          <cell r="I42">
            <v>5882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9"/>
  <sheetViews>
    <sheetView showGridLines="0" tabSelected="1" zoomScalePageLayoutView="0" workbookViewId="0" topLeftCell="A1">
      <selection activeCell="B2" sqref="B2:C2"/>
    </sheetView>
  </sheetViews>
  <sheetFormatPr defaultColWidth="10.00390625" defaultRowHeight="15.75"/>
  <cols>
    <col min="1" max="1" width="3.75390625" style="58" customWidth="1"/>
    <col min="2" max="2" width="51.50390625" style="58" customWidth="1"/>
    <col min="3" max="4" width="15.75390625" style="58" customWidth="1"/>
    <col min="5" max="16384" width="10.00390625" style="58" customWidth="1"/>
  </cols>
  <sheetData>
    <row r="1" ht="15.75" thickBot="1"/>
    <row r="2" spans="2:3" ht="15.75" thickBot="1">
      <c r="B2" s="104" t="s">
        <v>0</v>
      </c>
      <c r="C2" s="105"/>
    </row>
    <row r="3" spans="2:3" ht="15">
      <c r="B3" s="64" t="s">
        <v>1</v>
      </c>
      <c r="C3" s="73">
        <v>1000</v>
      </c>
    </row>
    <row r="4" spans="2:3" ht="15">
      <c r="B4" s="65" t="s">
        <v>2</v>
      </c>
      <c r="C4" s="69">
        <v>165</v>
      </c>
    </row>
    <row r="5" spans="2:3" ht="15">
      <c r="B5" s="65" t="s">
        <v>3</v>
      </c>
      <c r="C5" s="69">
        <v>5</v>
      </c>
    </row>
    <row r="6" spans="2:3" ht="15">
      <c r="B6" s="65" t="s">
        <v>4</v>
      </c>
      <c r="C6" s="74">
        <v>2000</v>
      </c>
    </row>
    <row r="7" spans="2:3" ht="15">
      <c r="B7" s="65" t="s">
        <v>46</v>
      </c>
      <c r="C7" s="69">
        <v>230</v>
      </c>
    </row>
    <row r="8" spans="2:3" ht="15">
      <c r="B8" s="65" t="s">
        <v>5</v>
      </c>
      <c r="C8" s="69">
        <v>78</v>
      </c>
    </row>
    <row r="9" spans="2:3" ht="15">
      <c r="B9" s="65" t="s">
        <v>6</v>
      </c>
      <c r="C9" s="74">
        <v>1700</v>
      </c>
    </row>
    <row r="10" spans="2:3" ht="15">
      <c r="B10" s="65" t="s">
        <v>7</v>
      </c>
      <c r="C10" s="74">
        <v>500</v>
      </c>
    </row>
    <row r="11" spans="2:3" ht="15">
      <c r="B11" s="65" t="s">
        <v>8</v>
      </c>
      <c r="C11" s="74">
        <v>1150</v>
      </c>
    </row>
    <row r="12" spans="2:3" ht="15.75" thickBot="1">
      <c r="B12" s="72" t="s">
        <v>49</v>
      </c>
      <c r="C12" s="75">
        <v>8</v>
      </c>
    </row>
    <row r="13" ht="15.75" thickBot="1"/>
    <row r="14" spans="2:4" ht="15.75" thickBot="1">
      <c r="B14" s="103" t="s">
        <v>50</v>
      </c>
      <c r="C14" s="68" t="s">
        <v>51</v>
      </c>
      <c r="D14" s="60" t="s">
        <v>52</v>
      </c>
    </row>
    <row r="15" spans="2:4" ht="15">
      <c r="B15" s="76" t="s">
        <v>48</v>
      </c>
      <c r="C15" s="70">
        <v>825</v>
      </c>
      <c r="D15" s="102">
        <v>907.5</v>
      </c>
    </row>
    <row r="16" spans="2:4" ht="15">
      <c r="B16" s="66" t="s">
        <v>9</v>
      </c>
      <c r="C16" s="70">
        <v>0</v>
      </c>
      <c r="D16" s="61">
        <v>1</v>
      </c>
    </row>
    <row r="17" spans="2:4" ht="15">
      <c r="B17" s="65" t="s">
        <v>10</v>
      </c>
      <c r="C17" s="69">
        <v>0</v>
      </c>
      <c r="D17" s="59">
        <v>324.5</v>
      </c>
    </row>
    <row r="18" spans="2:4" ht="15">
      <c r="B18" s="65" t="s">
        <v>11</v>
      </c>
      <c r="C18" s="69">
        <v>10</v>
      </c>
      <c r="D18" s="59">
        <v>11</v>
      </c>
    </row>
    <row r="19" spans="2:4" ht="15">
      <c r="B19" s="77" t="s">
        <v>53</v>
      </c>
      <c r="C19" s="70">
        <v>20</v>
      </c>
      <c r="D19" s="61">
        <v>22</v>
      </c>
    </row>
    <row r="20" spans="2:4" ht="15">
      <c r="B20" s="65" t="s">
        <v>12</v>
      </c>
      <c r="C20" s="69">
        <v>600</v>
      </c>
      <c r="D20" s="59">
        <v>600</v>
      </c>
    </row>
    <row r="21" spans="2:4" ht="15">
      <c r="B21" s="65" t="s">
        <v>40</v>
      </c>
      <c r="C21" s="69">
        <f>4*100</f>
        <v>400</v>
      </c>
      <c r="D21" s="59">
        <f>4*100</f>
        <v>400</v>
      </c>
    </row>
    <row r="22" spans="2:4" ht="15">
      <c r="B22" s="65" t="s">
        <v>13</v>
      </c>
      <c r="C22" s="69">
        <v>616</v>
      </c>
      <c r="D22" s="59">
        <v>600</v>
      </c>
    </row>
    <row r="23" spans="2:4" ht="15">
      <c r="B23" s="65" t="s">
        <v>14</v>
      </c>
      <c r="C23" s="69">
        <v>3</v>
      </c>
      <c r="D23" s="59">
        <v>2</v>
      </c>
    </row>
    <row r="24" spans="2:4" ht="15">
      <c r="B24" s="67" t="s">
        <v>15</v>
      </c>
      <c r="C24" s="71">
        <v>2</v>
      </c>
      <c r="D24" s="62">
        <v>1</v>
      </c>
    </row>
    <row r="25" spans="2:4" ht="15">
      <c r="B25" s="78" t="s">
        <v>54</v>
      </c>
      <c r="C25" s="71">
        <v>10</v>
      </c>
      <c r="D25" s="62">
        <v>1</v>
      </c>
    </row>
    <row r="26" spans="2:4" ht="15">
      <c r="B26" s="78" t="s">
        <v>72</v>
      </c>
      <c r="C26" s="71">
        <v>165</v>
      </c>
      <c r="D26" s="62">
        <v>165</v>
      </c>
    </row>
    <row r="27" spans="2:4" ht="15">
      <c r="B27" s="79" t="s">
        <v>16</v>
      </c>
      <c r="C27" s="69">
        <v>825</v>
      </c>
      <c r="D27" s="59">
        <v>165</v>
      </c>
    </row>
    <row r="28" spans="2:4" ht="15">
      <c r="B28" s="65" t="s">
        <v>17</v>
      </c>
      <c r="C28" s="69">
        <v>1850</v>
      </c>
      <c r="D28" s="59">
        <v>0</v>
      </c>
    </row>
    <row r="29" spans="2:4" ht="15.75" thickBot="1">
      <c r="B29" s="80" t="s">
        <v>55</v>
      </c>
      <c r="C29" s="81">
        <v>19</v>
      </c>
      <c r="D29" s="82">
        <v>20</v>
      </c>
    </row>
  </sheetData>
  <sheetProtection sheet="1"/>
  <mergeCells count="1">
    <mergeCell ref="B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18"/>
  <sheetViews>
    <sheetView showGridLines="0" zoomScalePageLayoutView="0" workbookViewId="0" topLeftCell="A1">
      <selection activeCell="B2" sqref="B2:E2"/>
    </sheetView>
  </sheetViews>
  <sheetFormatPr defaultColWidth="10.00390625" defaultRowHeight="15.75"/>
  <cols>
    <col min="1" max="1" width="1.625" style="1" customWidth="1"/>
    <col min="2" max="2" width="20.75390625" style="1" customWidth="1"/>
    <col min="3" max="8" width="11.75390625" style="1" customWidth="1"/>
    <col min="9" max="16384" width="10.00390625" style="1" customWidth="1"/>
  </cols>
  <sheetData>
    <row r="1" ht="15.75" thickBot="1"/>
    <row r="2" spans="2:8" ht="15.75" thickBot="1">
      <c r="B2" s="106" t="s">
        <v>58</v>
      </c>
      <c r="C2" s="107"/>
      <c r="D2" s="107"/>
      <c r="E2" s="108"/>
      <c r="F2" s="13"/>
      <c r="G2" s="13"/>
      <c r="H2" s="13"/>
    </row>
    <row r="3" spans="2:8" ht="31.5" thickBot="1">
      <c r="B3" s="109" t="s">
        <v>42</v>
      </c>
      <c r="C3" s="110"/>
      <c r="D3" s="83" t="s">
        <v>56</v>
      </c>
      <c r="E3" s="83" t="s">
        <v>57</v>
      </c>
      <c r="F3" s="13"/>
      <c r="G3" s="13"/>
      <c r="H3" s="13"/>
    </row>
    <row r="4" spans="2:8" ht="15">
      <c r="B4" s="5" t="s">
        <v>21</v>
      </c>
      <c r="C4" s="9"/>
      <c r="D4" s="26">
        <f>Données!C7*Données!C19</f>
        <v>4600</v>
      </c>
      <c r="E4" s="26">
        <f>Données!C7*Données!D19</f>
        <v>5060</v>
      </c>
      <c r="F4" s="14"/>
      <c r="G4" s="16"/>
      <c r="H4" s="14"/>
    </row>
    <row r="5" spans="2:8" ht="15">
      <c r="B5" s="6" t="s">
        <v>22</v>
      </c>
      <c r="C5" s="10"/>
      <c r="D5" s="27">
        <f>Données!C8*Données!C19</f>
        <v>1560</v>
      </c>
      <c r="E5" s="27">
        <f>Données!C8*Données!D19</f>
        <v>1716</v>
      </c>
      <c r="F5" s="14"/>
      <c r="G5" s="16"/>
      <c r="H5" s="14"/>
    </row>
    <row r="6" spans="2:8" ht="15.75" thickBot="1">
      <c r="B6" s="7" t="s">
        <v>41</v>
      </c>
      <c r="C6" s="11"/>
      <c r="D6" s="25">
        <f>Données!C4*Données!C18/Données!C5</f>
        <v>330</v>
      </c>
      <c r="E6" s="25">
        <f>Données!C4*Données!D18/Données!C5</f>
        <v>363</v>
      </c>
      <c r="F6" s="14"/>
      <c r="G6" s="16"/>
      <c r="H6" s="14"/>
    </row>
    <row r="7" spans="2:8" ht="15.75" thickBot="1">
      <c r="B7" s="8" t="s">
        <v>23</v>
      </c>
      <c r="C7" s="12"/>
      <c r="D7" s="36">
        <f>SUM(D4:D6)</f>
        <v>6490</v>
      </c>
      <c r="E7" s="36">
        <f>SUM(E4:E6)</f>
        <v>7139</v>
      </c>
      <c r="F7" s="15"/>
      <c r="G7" s="17"/>
      <c r="H7" s="15"/>
    </row>
    <row r="8" spans="2:8" ht="15">
      <c r="B8" s="2"/>
      <c r="C8" s="2"/>
      <c r="D8" s="2"/>
      <c r="E8" s="2"/>
      <c r="F8" s="2"/>
      <c r="G8" s="2"/>
      <c r="H8" s="2"/>
    </row>
    <row r="9" spans="2:8" ht="15">
      <c r="B9" s="2"/>
      <c r="C9" s="2"/>
      <c r="D9" s="2"/>
      <c r="E9" s="2"/>
      <c r="F9" s="2"/>
      <c r="G9" s="2"/>
      <c r="H9" s="2"/>
    </row>
    <row r="10" spans="2:8" ht="15">
      <c r="B10" s="2"/>
      <c r="C10" s="2"/>
      <c r="D10" s="2"/>
      <c r="E10" s="2"/>
      <c r="F10" s="2"/>
      <c r="G10" s="2"/>
      <c r="H10" s="2"/>
    </row>
    <row r="11" spans="2:8" ht="15">
      <c r="B11" s="2"/>
      <c r="C11" s="2"/>
      <c r="D11" s="2"/>
      <c r="E11" s="2"/>
      <c r="F11" s="2"/>
      <c r="G11" s="2"/>
      <c r="H11" s="2"/>
    </row>
    <row r="12" spans="2:8" ht="15">
      <c r="B12" s="2"/>
      <c r="C12" s="2"/>
      <c r="D12" s="2"/>
      <c r="E12" s="2"/>
      <c r="F12" s="2"/>
      <c r="G12" s="2"/>
      <c r="H12" s="2"/>
    </row>
    <row r="13" spans="2:8" ht="15">
      <c r="B13" s="2"/>
      <c r="C13" s="2"/>
      <c r="D13" s="2"/>
      <c r="E13" s="2"/>
      <c r="F13" s="2"/>
      <c r="G13" s="2"/>
      <c r="H13" s="2"/>
    </row>
    <row r="14" spans="2:8" ht="15">
      <c r="B14" s="2"/>
      <c r="C14" s="2"/>
      <c r="D14" s="2"/>
      <c r="E14" s="2"/>
      <c r="F14" s="2"/>
      <c r="G14" s="2"/>
      <c r="H14" s="2"/>
    </row>
    <row r="15" spans="2:8" ht="15">
      <c r="B15" s="2"/>
      <c r="C15" s="2"/>
      <c r="D15" s="2"/>
      <c r="E15" s="2"/>
      <c r="F15" s="2"/>
      <c r="G15" s="2"/>
      <c r="H15" s="2"/>
    </row>
    <row r="16" spans="2:8" ht="15">
      <c r="B16" s="2"/>
      <c r="C16" s="2"/>
      <c r="D16" s="2"/>
      <c r="E16" s="2"/>
      <c r="F16" s="2"/>
      <c r="G16" s="2"/>
      <c r="H16" s="2"/>
    </row>
    <row r="17" spans="2:8" ht="15">
      <c r="B17" s="2"/>
      <c r="C17" s="2"/>
      <c r="D17" s="4"/>
      <c r="E17" s="2"/>
      <c r="F17" s="4"/>
      <c r="G17" s="2"/>
      <c r="H17" s="4"/>
    </row>
    <row r="18" spans="2:8" ht="15">
      <c r="B18" s="3"/>
      <c r="C18" s="3"/>
      <c r="D18" s="3"/>
      <c r="E18" s="3"/>
      <c r="F18" s="3"/>
      <c r="G18" s="3"/>
      <c r="H18" s="3"/>
    </row>
  </sheetData>
  <sheetProtection sheet="1"/>
  <mergeCells count="2">
    <mergeCell ref="B2:E2"/>
    <mergeCell ref="B3:C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60" verticalDpi="360" orientation="landscape" paperSize="9" scale="69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23"/>
  <sheetViews>
    <sheetView showGridLines="0" zoomScalePageLayoutView="0" workbookViewId="0" topLeftCell="A1">
      <selection activeCell="E11" sqref="E11"/>
    </sheetView>
  </sheetViews>
  <sheetFormatPr defaultColWidth="10.00390625" defaultRowHeight="15.75"/>
  <cols>
    <col min="1" max="1" width="1.625" style="1" customWidth="1"/>
    <col min="2" max="2" width="20.75390625" style="1" customWidth="1"/>
    <col min="3" max="6" width="11.625" style="1" customWidth="1"/>
    <col min="7" max="7" width="2.375" style="1" customWidth="1"/>
    <col min="8" max="16384" width="10.00390625" style="1" customWidth="1"/>
  </cols>
  <sheetData>
    <row r="1" spans="2:6" ht="15.75" thickBot="1">
      <c r="B1" s="2"/>
      <c r="C1" s="2"/>
      <c r="D1" s="2"/>
      <c r="E1" s="2"/>
      <c r="F1" s="2"/>
    </row>
    <row r="2" spans="2:6" ht="15.75" thickBot="1">
      <c r="B2" s="106" t="s">
        <v>31</v>
      </c>
      <c r="C2" s="107"/>
      <c r="D2" s="107"/>
      <c r="E2" s="107"/>
      <c r="F2" s="107"/>
    </row>
    <row r="3" spans="2:6" ht="15" customHeight="1">
      <c r="B3" s="115" t="s">
        <v>42</v>
      </c>
      <c r="C3" s="118" t="s">
        <v>51</v>
      </c>
      <c r="D3" s="119"/>
      <c r="E3" s="118" t="s">
        <v>59</v>
      </c>
      <c r="F3" s="119"/>
    </row>
    <row r="4" spans="2:6" ht="15" customHeight="1">
      <c r="B4" s="116"/>
      <c r="C4" s="111" t="s">
        <v>19</v>
      </c>
      <c r="D4" s="112"/>
      <c r="E4" s="111" t="s">
        <v>19</v>
      </c>
      <c r="F4" s="112"/>
    </row>
    <row r="5" spans="2:6" ht="15.75" thickBot="1">
      <c r="B5" s="116"/>
      <c r="C5" s="120">
        <f>Données!C29</f>
        <v>19</v>
      </c>
      <c r="D5" s="121"/>
      <c r="E5" s="120">
        <f>Données!D29</f>
        <v>20</v>
      </c>
      <c r="F5" s="121"/>
    </row>
    <row r="6" spans="2:6" ht="15.75" thickBot="1">
      <c r="B6" s="117"/>
      <c r="C6" s="21" t="s">
        <v>43</v>
      </c>
      <c r="D6" s="22" t="s">
        <v>44</v>
      </c>
      <c r="E6" s="23" t="s">
        <v>43</v>
      </c>
      <c r="F6" s="24" t="s">
        <v>44</v>
      </c>
    </row>
    <row r="7" spans="2:6" ht="15">
      <c r="B7" s="18" t="s">
        <v>24</v>
      </c>
      <c r="C7" s="28">
        <f>Données!$C$16</f>
        <v>0</v>
      </c>
      <c r="D7" s="29">
        <f>Données!$C$17</f>
        <v>0</v>
      </c>
      <c r="E7" s="28">
        <f>C12</f>
        <v>1</v>
      </c>
      <c r="F7" s="29">
        <f>D12</f>
        <v>324.5</v>
      </c>
    </row>
    <row r="8" spans="2:6" ht="15.75" thickBot="1">
      <c r="B8" s="19" t="s">
        <v>25</v>
      </c>
      <c r="C8" s="30">
        <f>Données!$C$19</f>
        <v>20</v>
      </c>
      <c r="D8" s="31">
        <f>'Annexe 1'!$D$7</f>
        <v>6490</v>
      </c>
      <c r="E8" s="30">
        <f>Données!D19</f>
        <v>22</v>
      </c>
      <c r="F8" s="31">
        <f>'Annexe 1'!E7</f>
        <v>7139</v>
      </c>
    </row>
    <row r="9" spans="2:6" ht="15.75" thickBot="1">
      <c r="B9" s="20" t="s">
        <v>26</v>
      </c>
      <c r="C9" s="32">
        <f>SUM(C7:C8)</f>
        <v>20</v>
      </c>
      <c r="D9" s="33">
        <f>SUM(D7:D8)</f>
        <v>6490</v>
      </c>
      <c r="E9" s="34">
        <f>SUM(E7:E8)</f>
        <v>23</v>
      </c>
      <c r="F9" s="33">
        <f>SUM(F7:F8)</f>
        <v>7463.5</v>
      </c>
    </row>
    <row r="10" spans="2:6" ht="15.75" thickBot="1">
      <c r="B10" s="113" t="s">
        <v>36</v>
      </c>
      <c r="C10" s="114"/>
      <c r="D10" s="33">
        <f>D9/C9</f>
        <v>324.5</v>
      </c>
      <c r="E10" s="35"/>
      <c r="F10" s="33">
        <f>F9/E9</f>
        <v>324.5</v>
      </c>
    </row>
    <row r="11" spans="2:6" ht="15">
      <c r="B11" s="5" t="s">
        <v>27</v>
      </c>
      <c r="C11" s="28">
        <f>C5</f>
        <v>19</v>
      </c>
      <c r="D11" s="29">
        <f>C11*D10</f>
        <v>6165.5</v>
      </c>
      <c r="E11" s="28">
        <f>E5</f>
        <v>20</v>
      </c>
      <c r="F11" s="29">
        <f>E11*F10</f>
        <v>6490</v>
      </c>
    </row>
    <row r="12" spans="2:6" ht="15.75" thickBot="1">
      <c r="B12" s="19" t="s">
        <v>18</v>
      </c>
      <c r="C12" s="30">
        <f>C9-C11</f>
        <v>1</v>
      </c>
      <c r="D12" s="31">
        <f>+D9-D11</f>
        <v>324.5</v>
      </c>
      <c r="E12" s="30">
        <f>E9-E11</f>
        <v>3</v>
      </c>
      <c r="F12" s="31">
        <f>+F9-F11</f>
        <v>973.5</v>
      </c>
    </row>
    <row r="13" spans="2:6" ht="15">
      <c r="B13" s="2"/>
      <c r="C13" s="2"/>
      <c r="D13" s="2"/>
      <c r="E13" s="2"/>
      <c r="F13" s="2"/>
    </row>
    <row r="14" spans="2:6" ht="15">
      <c r="B14" s="2"/>
      <c r="C14" s="2"/>
      <c r="D14" s="2"/>
      <c r="E14" s="2"/>
      <c r="F14" s="2"/>
    </row>
    <row r="15" spans="2:6" ht="15">
      <c r="B15" s="2"/>
      <c r="C15" s="2"/>
      <c r="D15" s="2"/>
      <c r="E15" s="2"/>
      <c r="F15" s="2"/>
    </row>
    <row r="16" spans="2:6" ht="15">
      <c r="B16" s="2"/>
      <c r="C16" s="2"/>
      <c r="D16" s="2"/>
      <c r="E16" s="2"/>
      <c r="F16" s="2"/>
    </row>
    <row r="17" spans="2:6" ht="15">
      <c r="B17" s="2"/>
      <c r="C17" s="2"/>
      <c r="D17" s="2"/>
      <c r="E17" s="2"/>
      <c r="F17" s="2"/>
    </row>
    <row r="18" spans="2:6" ht="15">
      <c r="B18" s="2"/>
      <c r="C18" s="2"/>
      <c r="D18" s="2"/>
      <c r="E18" s="2"/>
      <c r="F18" s="2"/>
    </row>
    <row r="19" spans="2:6" ht="15">
      <c r="B19" s="2"/>
      <c r="C19" s="2"/>
      <c r="D19" s="2"/>
      <c r="E19" s="2"/>
      <c r="F19" s="2"/>
    </row>
    <row r="20" spans="2:6" ht="15">
      <c r="B20" s="2"/>
      <c r="C20" s="2"/>
      <c r="D20" s="2"/>
      <c r="E20" s="2"/>
      <c r="F20" s="2"/>
    </row>
    <row r="21" spans="2:6" ht="15">
      <c r="B21" s="2"/>
      <c r="C21" s="2"/>
      <c r="D21" s="2"/>
      <c r="E21" s="2"/>
      <c r="F21" s="2"/>
    </row>
    <row r="22" spans="2:6" ht="15">
      <c r="B22" s="2"/>
      <c r="C22" s="2"/>
      <c r="D22" s="4"/>
      <c r="E22" s="2"/>
      <c r="F22" s="4"/>
    </row>
    <row r="23" spans="2:6" ht="15">
      <c r="B23" s="3"/>
      <c r="C23" s="3"/>
      <c r="D23" s="3"/>
      <c r="E23" s="3"/>
      <c r="F23" s="3"/>
    </row>
  </sheetData>
  <sheetProtection sheet="1"/>
  <mergeCells count="9">
    <mergeCell ref="B2:F2"/>
    <mergeCell ref="C4:D4"/>
    <mergeCell ref="E4:F4"/>
    <mergeCell ref="B10:C10"/>
    <mergeCell ref="B3:B6"/>
    <mergeCell ref="C3:D3"/>
    <mergeCell ref="C5:D5"/>
    <mergeCell ref="E3:F3"/>
    <mergeCell ref="E5:F5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60" verticalDpi="360" orientation="landscape" paperSize="9" scale="69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14"/>
  <sheetViews>
    <sheetView showGridLines="0" zoomScalePageLayoutView="0" workbookViewId="0" topLeftCell="A1">
      <selection activeCell="B2" sqref="B2:D2"/>
    </sheetView>
  </sheetViews>
  <sheetFormatPr defaultColWidth="10.00390625" defaultRowHeight="15.75"/>
  <cols>
    <col min="1" max="1" width="3.75390625" style="38" customWidth="1"/>
    <col min="2" max="2" width="30.00390625" style="38" customWidth="1"/>
    <col min="3" max="3" width="11.625" style="38" customWidth="1"/>
    <col min="4" max="4" width="12.75390625" style="38" customWidth="1"/>
    <col min="5" max="16384" width="10.00390625" style="38" customWidth="1"/>
  </cols>
  <sheetData>
    <row r="1" spans="2:3" ht="15.75" thickBot="1">
      <c r="B1" s="37"/>
      <c r="C1" s="37"/>
    </row>
    <row r="2" spans="2:4" ht="15.75" thickBot="1">
      <c r="B2" s="122" t="s">
        <v>20</v>
      </c>
      <c r="C2" s="123"/>
      <c r="D2" s="124"/>
    </row>
    <row r="3" spans="2:4" ht="15.75" thickBot="1">
      <c r="B3" s="39" t="s">
        <v>42</v>
      </c>
      <c r="C3" s="40" t="s">
        <v>51</v>
      </c>
      <c r="D3" s="40" t="s">
        <v>52</v>
      </c>
    </row>
    <row r="4" spans="2:4" ht="15">
      <c r="B4" s="41" t="s">
        <v>29</v>
      </c>
      <c r="C4" s="42">
        <f>'Annexe 2'!C11*Données!$C$22</f>
        <v>11704</v>
      </c>
      <c r="D4" s="42">
        <f>Données!D29*Données!D22</f>
        <v>12000</v>
      </c>
    </row>
    <row r="5" spans="2:4" ht="15.75" thickBot="1">
      <c r="B5" s="43" t="s">
        <v>30</v>
      </c>
      <c r="C5" s="44">
        <f>'Annexe 2'!D12-'Annexe 2'!D7</f>
        <v>324.5</v>
      </c>
      <c r="D5" s="44">
        <f>'Annexe 2'!F12-'Annexe 2'!F7</f>
        <v>649</v>
      </c>
    </row>
    <row r="6" spans="2:4" ht="15.75" thickBot="1">
      <c r="B6" s="45" t="s">
        <v>34</v>
      </c>
      <c r="C6" s="46">
        <f>SUM(C4:C5)</f>
        <v>12028.5</v>
      </c>
      <c r="D6" s="46">
        <f>SUM(D4:D5)</f>
        <v>12649</v>
      </c>
    </row>
    <row r="7" spans="2:4" ht="15">
      <c r="B7" s="47" t="s">
        <v>39</v>
      </c>
      <c r="C7" s="48">
        <f>'Annexe 1'!$D$4</f>
        <v>4600</v>
      </c>
      <c r="D7" s="48">
        <f>'Annexe 1'!E4</f>
        <v>5060</v>
      </c>
    </row>
    <row r="8" spans="2:4" ht="15">
      <c r="B8" s="49" t="s">
        <v>32</v>
      </c>
      <c r="C8" s="50">
        <f>Données!$C$9+Données!$C$20</f>
        <v>2300</v>
      </c>
      <c r="D8" s="50">
        <f>Données!$C$9+Données!$C$20</f>
        <v>2300</v>
      </c>
    </row>
    <row r="9" spans="2:4" ht="15">
      <c r="B9" s="49" t="s">
        <v>45</v>
      </c>
      <c r="C9" s="50">
        <f>Données!$C$10</f>
        <v>500</v>
      </c>
      <c r="D9" s="50">
        <f>Données!$C$10</f>
        <v>500</v>
      </c>
    </row>
    <row r="10" spans="2:4" ht="15">
      <c r="B10" s="49" t="s">
        <v>38</v>
      </c>
      <c r="C10" s="50">
        <f>Données!$C$11+Données!$C$21+'Annexe 1'!$D$5</f>
        <v>3110</v>
      </c>
      <c r="D10" s="50">
        <f>Données!C11+Données!D21+'Annexe 1'!E5</f>
        <v>3266</v>
      </c>
    </row>
    <row r="11" spans="2:4" ht="15">
      <c r="B11" s="43" t="s">
        <v>33</v>
      </c>
      <c r="C11" s="44">
        <f>'Annexe 1'!$D$6</f>
        <v>330</v>
      </c>
      <c r="D11" s="44">
        <f>'Annexe 1'!E6</f>
        <v>363</v>
      </c>
    </row>
    <row r="12" spans="2:4" ht="15.75" thickBot="1">
      <c r="B12" s="84" t="s">
        <v>60</v>
      </c>
      <c r="C12" s="44">
        <f>Données!C15*(Données!$C$12/100)</f>
        <v>66</v>
      </c>
      <c r="D12" s="44">
        <f>Données!D15*(Données!$C$12/100)</f>
        <v>72.60000000000001</v>
      </c>
    </row>
    <row r="13" spans="2:4" ht="15.75" thickBot="1">
      <c r="B13" s="45" t="s">
        <v>35</v>
      </c>
      <c r="C13" s="46">
        <f>SUM(C7:C12)</f>
        <v>10906</v>
      </c>
      <c r="D13" s="46">
        <f>SUM(D7:D12)</f>
        <v>11561.6</v>
      </c>
    </row>
    <row r="14" spans="2:4" ht="15.75" thickBot="1">
      <c r="B14" s="51" t="s">
        <v>28</v>
      </c>
      <c r="C14" s="52">
        <f>+C6-C13</f>
        <v>1122.5</v>
      </c>
      <c r="D14" s="52">
        <f>+D6-D13</f>
        <v>1087.3999999999996</v>
      </c>
    </row>
  </sheetData>
  <sheetProtection sheet="1"/>
  <mergeCells count="1">
    <mergeCell ref="B2:D2"/>
  </mergeCells>
  <conditionalFormatting sqref="C14:D14">
    <cfRule type="cellIs" priority="3" dxfId="2" operator="lessThanOrEqual" stopIfTrue="1">
      <formula>0</formula>
    </cfRule>
  </conditionalFormatting>
  <conditionalFormatting sqref="C14:D14">
    <cfRule type="cellIs" priority="1" dxfId="3" operator="greaterThan" stopIfTrue="1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60" verticalDpi="360" orientation="landscape" paperSize="9" scale="6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37"/>
  <sheetViews>
    <sheetView showGridLines="0" zoomScalePageLayoutView="0" workbookViewId="0" topLeftCell="A1">
      <selection activeCell="B2" sqref="B2:D2"/>
    </sheetView>
  </sheetViews>
  <sheetFormatPr defaultColWidth="10.00390625" defaultRowHeight="15.75"/>
  <cols>
    <col min="1" max="1" width="3.75390625" style="38" customWidth="1"/>
    <col min="2" max="2" width="31.625" style="38" customWidth="1"/>
    <col min="3" max="4" width="13.75390625" style="38" customWidth="1"/>
    <col min="5" max="16384" width="10.00390625" style="38" customWidth="1"/>
  </cols>
  <sheetData>
    <row r="1" spans="2:4" ht="15.75" thickBot="1">
      <c r="B1" s="37"/>
      <c r="C1" s="37"/>
      <c r="D1" s="37"/>
    </row>
    <row r="2" spans="2:4" ht="15.75" thickBot="1">
      <c r="B2" s="122" t="s">
        <v>67</v>
      </c>
      <c r="C2" s="123"/>
      <c r="D2" s="124"/>
    </row>
    <row r="3" spans="2:4" ht="15.75" thickBot="1">
      <c r="B3" s="53" t="s">
        <v>42</v>
      </c>
      <c r="C3" s="63" t="s">
        <v>51</v>
      </c>
      <c r="D3" s="40" t="s">
        <v>52</v>
      </c>
    </row>
    <row r="4" spans="2:4" ht="15">
      <c r="B4" s="54" t="s">
        <v>37</v>
      </c>
      <c r="C4" s="85">
        <f>'Annexe 3'!C14+'Annexe 3'!C11</f>
        <v>1452.5</v>
      </c>
      <c r="D4" s="85">
        <f>'Annexe 3'!D14+'Annexe 3'!D11</f>
        <v>1450.3999999999996</v>
      </c>
    </row>
    <row r="5" spans="2:4" ht="15">
      <c r="B5" s="88" t="s">
        <v>61</v>
      </c>
      <c r="C5" s="86">
        <f>'Annexe 2'!D12</f>
        <v>324.5</v>
      </c>
      <c r="D5" s="86">
        <f>'Annexe 2'!F12</f>
        <v>973.5</v>
      </c>
    </row>
    <row r="6" spans="2:4" ht="15">
      <c r="B6" s="88" t="s">
        <v>62</v>
      </c>
      <c r="C6" s="86">
        <f>'Annexe 2'!D7</f>
        <v>0</v>
      </c>
      <c r="D6" s="86">
        <f>'Annexe 2'!F7</f>
        <v>324.5</v>
      </c>
    </row>
    <row r="7" spans="2:4" ht="15">
      <c r="B7" s="88" t="s">
        <v>63</v>
      </c>
      <c r="C7" s="86">
        <f>'Annexe 3'!C4*Données!C23/12</f>
        <v>2926</v>
      </c>
      <c r="D7" s="86">
        <f>'Annexe 3'!D4*Données!D23/12</f>
        <v>2000</v>
      </c>
    </row>
    <row r="8" spans="2:4" ht="15">
      <c r="B8" s="88" t="s">
        <v>64</v>
      </c>
      <c r="C8" s="86">
        <v>0</v>
      </c>
      <c r="D8" s="86">
        <f>C7</f>
        <v>2926</v>
      </c>
    </row>
    <row r="9" spans="2:4" ht="15">
      <c r="B9" s="88" t="s">
        <v>65</v>
      </c>
      <c r="C9" s="86">
        <f>'Annexe 3'!C7*Données!C24/12</f>
        <v>766.6666666666666</v>
      </c>
      <c r="D9" s="86">
        <f>'Annexe 3'!D7*Données!D24/12</f>
        <v>421.6666666666667</v>
      </c>
    </row>
    <row r="10" spans="2:4" ht="15.75" thickBot="1">
      <c r="B10" s="88" t="s">
        <v>66</v>
      </c>
      <c r="C10" s="86">
        <v>0</v>
      </c>
      <c r="D10" s="86">
        <f>C9</f>
        <v>766.6666666666666</v>
      </c>
    </row>
    <row r="11" spans="2:4" ht="15.75" thickBot="1">
      <c r="B11" s="89" t="s">
        <v>68</v>
      </c>
      <c r="C11" s="87">
        <f>C4-C5+C6-C7+C8+C9-C10</f>
        <v>-1031.3333333333335</v>
      </c>
      <c r="D11" s="87">
        <f>D4-D5+D6-D7+D8+D9-D10</f>
        <v>1382.3999999999996</v>
      </c>
    </row>
    <row r="12" ht="15.75" thickBot="1"/>
    <row r="13" spans="2:4" ht="15.75" thickBot="1">
      <c r="B13" s="122" t="s">
        <v>69</v>
      </c>
      <c r="C13" s="123"/>
      <c r="D13" s="124"/>
    </row>
    <row r="14" spans="2:4" ht="15.75" thickBot="1">
      <c r="B14" s="53" t="s">
        <v>42</v>
      </c>
      <c r="C14" s="63" t="s">
        <v>51</v>
      </c>
      <c r="D14" s="40" t="s">
        <v>52</v>
      </c>
    </row>
    <row r="15" spans="2:4" ht="15">
      <c r="B15" s="88" t="s">
        <v>70</v>
      </c>
      <c r="C15" s="86">
        <f>Données!C25*Données!C26</f>
        <v>1650</v>
      </c>
      <c r="D15" s="86">
        <f>Données!D25*Données!D26</f>
        <v>165</v>
      </c>
    </row>
    <row r="16" spans="2:4" ht="15.75" thickBot="1">
      <c r="B16" s="88" t="s">
        <v>71</v>
      </c>
      <c r="C16" s="86">
        <v>0</v>
      </c>
      <c r="D16" s="86">
        <v>0</v>
      </c>
    </row>
    <row r="17" spans="2:4" ht="15.75" thickBot="1">
      <c r="B17" s="89" t="s">
        <v>68</v>
      </c>
      <c r="C17" s="87">
        <f>-C15+C16</f>
        <v>-1650</v>
      </c>
      <c r="D17" s="87">
        <f>-D15+D16</f>
        <v>-165</v>
      </c>
    </row>
    <row r="18" ht="15.75" thickBot="1"/>
    <row r="19" spans="2:4" ht="15.75" thickBot="1">
      <c r="B19" s="122" t="s">
        <v>73</v>
      </c>
      <c r="C19" s="123"/>
      <c r="D19" s="124"/>
    </row>
    <row r="20" spans="2:4" ht="15.75" thickBot="1">
      <c r="B20" s="53" t="s">
        <v>42</v>
      </c>
      <c r="C20" s="63" t="s">
        <v>51</v>
      </c>
      <c r="D20" s="40" t="s">
        <v>52</v>
      </c>
    </row>
    <row r="21" spans="2:4" ht="15">
      <c r="B21" s="88" t="s">
        <v>74</v>
      </c>
      <c r="C21" s="86">
        <f>Données!C28</f>
        <v>1850</v>
      </c>
      <c r="D21" s="86">
        <f>Données!D28</f>
        <v>0</v>
      </c>
    </row>
    <row r="22" spans="2:4" ht="15">
      <c r="B22" s="88" t="s">
        <v>75</v>
      </c>
      <c r="C22" s="86">
        <f>Données!C27</f>
        <v>825</v>
      </c>
      <c r="D22" s="86">
        <f>Données!D27</f>
        <v>165</v>
      </c>
    </row>
    <row r="23" spans="2:4" ht="15.75" thickBot="1">
      <c r="B23" s="88" t="s">
        <v>76</v>
      </c>
      <c r="C23" s="86">
        <f>Données!C27/10</f>
        <v>82.5</v>
      </c>
      <c r="D23" s="86">
        <f>(Données!C27+Données!D27)/10</f>
        <v>99</v>
      </c>
    </row>
    <row r="24" spans="2:4" ht="15.75" thickBot="1">
      <c r="B24" s="89" t="s">
        <v>68</v>
      </c>
      <c r="C24" s="87">
        <f>C21+C22-C23</f>
        <v>2592.5</v>
      </c>
      <c r="D24" s="87">
        <f>D21+D22-D23</f>
        <v>66</v>
      </c>
    </row>
    <row r="25" ht="15.75" thickBot="1"/>
    <row r="26" spans="2:4" ht="15.75" thickBot="1">
      <c r="B26" s="122" t="s">
        <v>77</v>
      </c>
      <c r="C26" s="123"/>
      <c r="D26" s="124"/>
    </row>
    <row r="27" spans="2:4" ht="15.75" thickBot="1">
      <c r="B27" s="53" t="s">
        <v>42</v>
      </c>
      <c r="C27" s="63" t="s">
        <v>51</v>
      </c>
      <c r="D27" s="40" t="s">
        <v>52</v>
      </c>
    </row>
    <row r="28" spans="2:4" ht="15">
      <c r="B28" s="88" t="s">
        <v>78</v>
      </c>
      <c r="C28" s="86">
        <f>C11</f>
        <v>-1031.3333333333335</v>
      </c>
      <c r="D28" s="86">
        <f>D11</f>
        <v>1382.3999999999996</v>
      </c>
    </row>
    <row r="29" spans="2:4" ht="15">
      <c r="B29" s="88" t="s">
        <v>79</v>
      </c>
      <c r="C29" s="86">
        <f>C17</f>
        <v>-1650</v>
      </c>
      <c r="D29" s="86">
        <f>D17</f>
        <v>-165</v>
      </c>
    </row>
    <row r="30" spans="2:4" ht="15.75" thickBot="1">
      <c r="B30" s="88" t="s">
        <v>80</v>
      </c>
      <c r="C30" s="86">
        <f>C24</f>
        <v>2592.5</v>
      </c>
      <c r="D30" s="86">
        <f>D24</f>
        <v>66</v>
      </c>
    </row>
    <row r="31" spans="2:4" ht="15.75" thickBot="1">
      <c r="B31" s="89" t="s">
        <v>68</v>
      </c>
      <c r="C31" s="87">
        <f>SUM(C28:C30)</f>
        <v>-88.83333333333348</v>
      </c>
      <c r="D31" s="87">
        <f>SUM(D28:D30)</f>
        <v>1283.3999999999996</v>
      </c>
    </row>
    <row r="32" ht="15.75" thickBot="1"/>
    <row r="33" spans="2:4" ht="15.75" thickBot="1">
      <c r="B33" s="122" t="s">
        <v>81</v>
      </c>
      <c r="C33" s="123"/>
      <c r="D33" s="124"/>
    </row>
    <row r="34" spans="2:4" ht="15.75" thickBot="1">
      <c r="B34" s="53" t="s">
        <v>42</v>
      </c>
      <c r="C34" s="63" t="s">
        <v>51</v>
      </c>
      <c r="D34" s="40" t="s">
        <v>52</v>
      </c>
    </row>
    <row r="35" spans="2:4" ht="15">
      <c r="B35" s="88" t="s">
        <v>82</v>
      </c>
      <c r="C35" s="86">
        <v>0</v>
      </c>
      <c r="D35" s="86">
        <f>C37</f>
        <v>-88.83333333333348</v>
      </c>
    </row>
    <row r="36" spans="2:4" ht="15.75" thickBot="1">
      <c r="B36" s="88" t="s">
        <v>47</v>
      </c>
      <c r="C36" s="86">
        <f>C31</f>
        <v>-88.83333333333348</v>
      </c>
      <c r="D36" s="86">
        <f>D31</f>
        <v>1283.3999999999996</v>
      </c>
    </row>
    <row r="37" spans="2:4" ht="15.75" thickBot="1">
      <c r="B37" s="89" t="s">
        <v>81</v>
      </c>
      <c r="C37" s="87">
        <f>SUM(C35:C36)</f>
        <v>-88.83333333333348</v>
      </c>
      <c r="D37" s="87">
        <f>SUM(D35:D36)</f>
        <v>1194.5666666666662</v>
      </c>
    </row>
  </sheetData>
  <sheetProtection sheet="1"/>
  <mergeCells count="5">
    <mergeCell ref="B2:D2"/>
    <mergeCell ref="B13:D13"/>
    <mergeCell ref="B19:D19"/>
    <mergeCell ref="B26:D26"/>
    <mergeCell ref="B33:D3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60" verticalDpi="360" orientation="landscape" paperSize="9" scale="69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2:E498"/>
  <sheetViews>
    <sheetView showGridLines="0" zoomScalePageLayoutView="0" workbookViewId="0" topLeftCell="A1">
      <selection activeCell="B2" sqref="B2:E2"/>
    </sheetView>
  </sheetViews>
  <sheetFormatPr defaultColWidth="11.00390625" defaultRowHeight="15.75"/>
  <cols>
    <col min="1" max="1" width="3.75390625" style="55" customWidth="1"/>
    <col min="2" max="2" width="20.75390625" style="55" customWidth="1"/>
    <col min="3" max="3" width="12.75390625" style="55" customWidth="1"/>
    <col min="4" max="4" width="20.75390625" style="55" customWidth="1"/>
    <col min="5" max="5" width="12.75390625" style="55" customWidth="1"/>
    <col min="6" max="16384" width="11.25390625" style="55" customWidth="1"/>
  </cols>
  <sheetData>
    <row r="1" ht="15.75" thickBot="1"/>
    <row r="2" spans="2:5" ht="15.75" thickBot="1">
      <c r="B2" s="125" t="s">
        <v>89</v>
      </c>
      <c r="C2" s="126"/>
      <c r="D2" s="126"/>
      <c r="E2" s="127"/>
    </row>
    <row r="3" spans="2:5" s="56" customFormat="1" ht="15.75" thickBot="1">
      <c r="B3" s="128" t="s">
        <v>83</v>
      </c>
      <c r="C3" s="129"/>
      <c r="D3" s="128" t="s">
        <v>84</v>
      </c>
      <c r="E3" s="129"/>
    </row>
    <row r="4" spans="2:5" s="56" customFormat="1" ht="15.75" thickBot="1">
      <c r="B4" s="94" t="s">
        <v>42</v>
      </c>
      <c r="C4" s="95" t="s">
        <v>44</v>
      </c>
      <c r="D4" s="94" t="s">
        <v>42</v>
      </c>
      <c r="E4" s="95" t="s">
        <v>44</v>
      </c>
    </row>
    <row r="5" spans="2:5" s="90" customFormat="1" ht="15">
      <c r="B5" s="91" t="s">
        <v>86</v>
      </c>
      <c r="C5" s="97">
        <f>'Annexe 4'!C15-'Annexe 3'!C11</f>
        <v>1320</v>
      </c>
      <c r="D5" s="91" t="s">
        <v>90</v>
      </c>
      <c r="E5" s="97">
        <f>Données!C28</f>
        <v>1850</v>
      </c>
    </row>
    <row r="6" spans="2:5" s="90" customFormat="1" ht="15">
      <c r="B6" s="92" t="s">
        <v>87</v>
      </c>
      <c r="C6" s="98">
        <f>'Annexe 2'!D12</f>
        <v>324.5</v>
      </c>
      <c r="D6" s="92" t="s">
        <v>91</v>
      </c>
      <c r="E6" s="98"/>
    </row>
    <row r="7" spans="2:5" s="90" customFormat="1" ht="15">
      <c r="B7" s="92" t="s">
        <v>88</v>
      </c>
      <c r="C7" s="98">
        <f>'Annexe 4'!C7</f>
        <v>2926</v>
      </c>
      <c r="D7" s="92" t="s">
        <v>28</v>
      </c>
      <c r="E7" s="98">
        <f>'Annexe 3'!C14</f>
        <v>1122.5</v>
      </c>
    </row>
    <row r="8" spans="2:5" s="90" customFormat="1" ht="15">
      <c r="B8" s="96" t="s">
        <v>85</v>
      </c>
      <c r="C8" s="98">
        <f>IF('Annexe 4'!C37&gt;0,'Annexe 4'!C37,"")</f>
      </c>
      <c r="D8" s="96" t="s">
        <v>92</v>
      </c>
      <c r="E8" s="98">
        <f>'Annexe 4'!C22-'Annexe 4'!C23</f>
        <v>742.5</v>
      </c>
    </row>
    <row r="9" spans="2:5" s="90" customFormat="1" ht="15">
      <c r="B9" s="92"/>
      <c r="C9" s="98"/>
      <c r="D9" s="92" t="s">
        <v>93</v>
      </c>
      <c r="E9" s="98">
        <f>IF('Annexe 4'!C37&lt;0,-'Annexe 4'!C37,"")</f>
        <v>88.83333333333348</v>
      </c>
    </row>
    <row r="10" spans="2:5" s="90" customFormat="1" ht="15.75" thickBot="1">
      <c r="B10" s="93"/>
      <c r="C10" s="99"/>
      <c r="D10" s="93" t="s">
        <v>94</v>
      </c>
      <c r="E10" s="100">
        <f>'Annexe 4'!C9</f>
        <v>766.6666666666666</v>
      </c>
    </row>
    <row r="11" spans="2:5" s="90" customFormat="1" ht="15.75" thickBot="1">
      <c r="B11" s="94" t="s">
        <v>23</v>
      </c>
      <c r="C11" s="101">
        <f>SUM(C5:C10)</f>
        <v>4570.5</v>
      </c>
      <c r="D11" s="94" t="s">
        <v>23</v>
      </c>
      <c r="E11" s="101">
        <f>SUM(E5:E10)</f>
        <v>4570.5</v>
      </c>
    </row>
    <row r="12" ht="15.75" thickBot="1"/>
    <row r="13" spans="2:5" ht="15.75" thickBot="1">
      <c r="B13" s="125" t="s">
        <v>95</v>
      </c>
      <c r="C13" s="126"/>
      <c r="D13" s="126"/>
      <c r="E13" s="127"/>
    </row>
    <row r="14" spans="2:5" ht="15.75" thickBot="1">
      <c r="B14" s="128" t="s">
        <v>83</v>
      </c>
      <c r="C14" s="129"/>
      <c r="D14" s="128" t="s">
        <v>84</v>
      </c>
      <c r="E14" s="129"/>
    </row>
    <row r="15" spans="2:5" ht="15.75" thickBot="1">
      <c r="B15" s="94" t="s">
        <v>42</v>
      </c>
      <c r="C15" s="95" t="s">
        <v>44</v>
      </c>
      <c r="D15" s="94" t="s">
        <v>42</v>
      </c>
      <c r="E15" s="95" t="s">
        <v>44</v>
      </c>
    </row>
    <row r="16" spans="2:5" ht="15">
      <c r="B16" s="91" t="s">
        <v>86</v>
      </c>
      <c r="C16" s="97">
        <f>'Annexe 4'!C15+'Annexe 4'!D15-'Annexe 3'!C11-'Annexe 3'!D11</f>
        <v>1122</v>
      </c>
      <c r="D16" s="91" t="s">
        <v>90</v>
      </c>
      <c r="E16" s="97">
        <f>E5+Données!D28</f>
        <v>1850</v>
      </c>
    </row>
    <row r="17" spans="2:5" ht="15">
      <c r="B17" s="92" t="s">
        <v>87</v>
      </c>
      <c r="C17" s="98">
        <f>'Annexe 2'!F12</f>
        <v>973.5</v>
      </c>
      <c r="D17" s="92" t="s">
        <v>91</v>
      </c>
      <c r="E17" s="98">
        <f>E7</f>
        <v>1122.5</v>
      </c>
    </row>
    <row r="18" spans="2:5" ht="15">
      <c r="B18" s="92" t="s">
        <v>88</v>
      </c>
      <c r="C18" s="98">
        <f>'Annexe 4'!D7</f>
        <v>2000</v>
      </c>
      <c r="D18" s="92" t="s">
        <v>28</v>
      </c>
      <c r="E18" s="98">
        <f>'Annexe 3'!D14</f>
        <v>1087.3999999999996</v>
      </c>
    </row>
    <row r="19" spans="2:5" ht="15">
      <c r="B19" s="96" t="s">
        <v>85</v>
      </c>
      <c r="C19" s="98">
        <f>IF('Annexe 4'!D37&gt;0,'Annexe 4'!D37,"")</f>
        <v>1194.5666666666662</v>
      </c>
      <c r="D19" s="96" t="s">
        <v>92</v>
      </c>
      <c r="E19" s="98">
        <f>E8+'Annexe 4'!D22-'Annexe 4'!D23</f>
        <v>808.5</v>
      </c>
    </row>
    <row r="20" spans="2:5" ht="15">
      <c r="B20" s="92"/>
      <c r="C20" s="98"/>
      <c r="D20" s="92" t="s">
        <v>93</v>
      </c>
      <c r="E20" s="98">
        <f>IF('Annexe 4'!D37&lt;0,-'Annexe 4'!D37,"")</f>
      </c>
    </row>
    <row r="21" spans="2:5" ht="15.75" thickBot="1">
      <c r="B21" s="93"/>
      <c r="C21" s="99"/>
      <c r="D21" s="93" t="s">
        <v>94</v>
      </c>
      <c r="E21" s="100">
        <f>'Annexe 4'!D9</f>
        <v>421.6666666666667</v>
      </c>
    </row>
    <row r="22" spans="2:5" ht="15.75" thickBot="1">
      <c r="B22" s="94" t="s">
        <v>23</v>
      </c>
      <c r="C22" s="101">
        <f>SUM(C16:C21)</f>
        <v>5290.066666666666</v>
      </c>
      <c r="D22" s="94" t="s">
        <v>23</v>
      </c>
      <c r="E22" s="101">
        <f>SUM(E16:E21)</f>
        <v>5290.066666666667</v>
      </c>
    </row>
    <row r="496" spans="2:3" ht="15">
      <c r="B496" s="57"/>
      <c r="C496" s="57"/>
    </row>
    <row r="497" spans="2:3" ht="15">
      <c r="B497" s="57"/>
      <c r="C497" s="57"/>
    </row>
    <row r="498" spans="2:3" ht="15">
      <c r="B498" s="57"/>
      <c r="C498" s="57"/>
    </row>
  </sheetData>
  <sheetProtection sheet="1"/>
  <mergeCells count="6">
    <mergeCell ref="B2:E2"/>
    <mergeCell ref="B3:C3"/>
    <mergeCell ref="D3:E3"/>
    <mergeCell ref="B13:E13"/>
    <mergeCell ref="B14:C14"/>
    <mergeCell ref="D14:E1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IUT DE TROYES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Claudette-GRAPFIG</dc:creator>
  <cp:keywords/>
  <dc:description/>
  <cp:lastModifiedBy>princadj1</cp:lastModifiedBy>
  <cp:lastPrinted>2011-02-09T16:40:15Z</cp:lastPrinted>
  <dcterms:created xsi:type="dcterms:W3CDTF">2008-11-15T13:38:30Z</dcterms:created>
  <dcterms:modified xsi:type="dcterms:W3CDTF">2011-02-10T08:41:56Z</dcterms:modified>
  <cp:category/>
  <cp:version/>
  <cp:contentType/>
  <cp:contentStatus/>
</cp:coreProperties>
</file>