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workbookProtection lockStructure="1"/>
  <bookViews>
    <workbookView xWindow="225" yWindow="60" windowWidth="9195" windowHeight="4245" activeTab="4"/>
  </bookViews>
  <sheets>
    <sheet name="Bilan N" sheetId="6" r:id="rId1"/>
    <sheet name="Bilan N-1" sheetId="9" r:id="rId2"/>
    <sheet name="Tableau de résultat" sheetId="4" r:id="rId3"/>
    <sheet name="Alalyse du Bilan" sheetId="8" r:id="rId4"/>
    <sheet name="ETE" sheetId="7" r:id="rId5"/>
  </sheets>
  <calcPr calcId="125725"/>
</workbook>
</file>

<file path=xl/calcChain.xml><?xml version="1.0" encoding="utf-8"?>
<calcChain xmlns="http://schemas.openxmlformats.org/spreadsheetml/2006/main">
  <c r="C37" i="4"/>
  <c r="E37"/>
  <c r="E28"/>
  <c r="D7" i="8"/>
  <c r="E7"/>
  <c r="D8"/>
  <c r="E8"/>
  <c r="D9"/>
  <c r="E9"/>
  <c r="D10"/>
  <c r="E10"/>
  <c r="D11"/>
  <c r="E11"/>
  <c r="D12"/>
  <c r="E12"/>
  <c r="D14"/>
  <c r="E14"/>
  <c r="D15"/>
  <c r="E15"/>
  <c r="D16"/>
  <c r="E16"/>
  <c r="D17"/>
  <c r="F42" i="7"/>
  <c r="F41"/>
  <c r="F40"/>
  <c r="F39"/>
  <c r="F38"/>
  <c r="F33"/>
  <c r="F32"/>
  <c r="F31"/>
  <c r="F30"/>
  <c r="F29"/>
  <c r="F27"/>
  <c r="F24"/>
  <c r="F23"/>
  <c r="F22"/>
  <c r="F20"/>
  <c r="G11"/>
  <c r="G10"/>
  <c r="G4"/>
  <c r="G5"/>
  <c r="G6"/>
  <c r="G8"/>
  <c r="E5" i="9"/>
  <c r="E6"/>
  <c r="E7"/>
  <c r="E8"/>
  <c r="E9"/>
  <c r="E10"/>
  <c r="E11"/>
  <c r="C14"/>
  <c r="D5" i="8" s="1"/>
  <c r="D14" i="9"/>
  <c r="E14" s="1"/>
  <c r="E27" s="1"/>
  <c r="G12"/>
  <c r="G14"/>
  <c r="E16"/>
  <c r="E17"/>
  <c r="E19"/>
  <c r="E20"/>
  <c r="E21"/>
  <c r="E22"/>
  <c r="E23"/>
  <c r="E24"/>
  <c r="E25"/>
  <c r="C26"/>
  <c r="D26"/>
  <c r="E26" s="1"/>
  <c r="G26"/>
  <c r="C27"/>
  <c r="D27"/>
  <c r="G26" i="6"/>
  <c r="G12"/>
  <c r="C26"/>
  <c r="E25"/>
  <c r="E24"/>
  <c r="E21"/>
  <c r="E20"/>
  <c r="E22"/>
  <c r="E17"/>
  <c r="E10"/>
  <c r="E6"/>
  <c r="E7"/>
  <c r="E8"/>
  <c r="E5"/>
  <c r="C14"/>
  <c r="F43" i="7" s="1"/>
  <c r="D14" i="6"/>
  <c r="E14" s="1"/>
  <c r="D26"/>
  <c r="E26" s="1"/>
  <c r="E23"/>
  <c r="E19"/>
  <c r="E16"/>
  <c r="E11"/>
  <c r="E9"/>
  <c r="G14"/>
  <c r="D27"/>
  <c r="C27"/>
  <c r="C46" i="4"/>
  <c r="C28"/>
  <c r="E18"/>
  <c r="C18"/>
  <c r="C40" l="1"/>
  <c r="E40"/>
  <c r="E41" s="1"/>
  <c r="C44"/>
  <c r="C43"/>
  <c r="D4" i="8"/>
  <c r="D6" s="1"/>
  <c r="G27" i="6"/>
  <c r="F16" i="8"/>
  <c r="F12"/>
  <c r="F9"/>
  <c r="E4"/>
  <c r="E17"/>
  <c r="E5"/>
  <c r="E6" s="1"/>
  <c r="F25" i="7"/>
  <c r="G25" s="1"/>
  <c r="C41" i="4"/>
  <c r="G27" i="9"/>
  <c r="F34" i="7"/>
  <c r="G34" s="1"/>
  <c r="E27" i="6"/>
  <c r="G7" i="7"/>
  <c r="G9" s="1"/>
  <c r="G12" s="1"/>
  <c r="C16" s="1"/>
  <c r="E16"/>
  <c r="C45" i="4" l="1"/>
  <c r="C47" s="1"/>
  <c r="E42"/>
  <c r="F13" i="8"/>
  <c r="F6"/>
  <c r="F17"/>
  <c r="G16" i="7"/>
  <c r="G35"/>
  <c r="G37" s="1"/>
  <c r="F44" s="1"/>
  <c r="F45" s="1"/>
  <c r="C42" i="4"/>
</calcChain>
</file>

<file path=xl/sharedStrings.xml><?xml version="1.0" encoding="utf-8"?>
<sst xmlns="http://schemas.openxmlformats.org/spreadsheetml/2006/main" count="275" uniqueCount="190">
  <si>
    <t>Subvention d'exploitation</t>
  </si>
  <si>
    <t>Autres produits</t>
  </si>
  <si>
    <t>Résultat d'exploitation</t>
  </si>
  <si>
    <t>Résultat exceptionnel</t>
  </si>
  <si>
    <t>Autres charges</t>
  </si>
  <si>
    <t>Charges</t>
  </si>
  <si>
    <t>Produits</t>
  </si>
  <si>
    <t>Total</t>
  </si>
  <si>
    <t>Résultat financier</t>
  </si>
  <si>
    <t>Montants</t>
  </si>
  <si>
    <t>Achats de marchandises</t>
  </si>
  <si>
    <t>Var stock de marchandises</t>
  </si>
  <si>
    <t>Achats Matières Premières</t>
  </si>
  <si>
    <t>Salaires et rémunérations</t>
  </si>
  <si>
    <t>Charges sociales</t>
  </si>
  <si>
    <t>Dotations aux Provisions</t>
  </si>
  <si>
    <t>Dotations aux Dépréciations</t>
  </si>
  <si>
    <t>Charges externes</t>
  </si>
  <si>
    <t>Autres charges externes</t>
  </si>
  <si>
    <t>Intérêts et charges</t>
  </si>
  <si>
    <t>Pertes de change</t>
  </si>
  <si>
    <t>Escomptes accordés</t>
  </si>
  <si>
    <t xml:space="preserve">Participation des salariés </t>
  </si>
  <si>
    <t>SC : Bénéfice</t>
  </si>
  <si>
    <t>Résultat courant</t>
  </si>
  <si>
    <t>CHARGES D'EXPLOITATION</t>
  </si>
  <si>
    <t>CHARGES FINANCIERES</t>
  </si>
  <si>
    <t>CHARGES EXCEPTIONNELLES</t>
  </si>
  <si>
    <t>TOTAL DES CHARGES</t>
  </si>
  <si>
    <t>TOTAL GENERAL</t>
  </si>
  <si>
    <t>PRODUITS D'EXPLOITATION</t>
  </si>
  <si>
    <t>PRODUITS FINANCIERS</t>
  </si>
  <si>
    <t>Ventes marchandises</t>
  </si>
  <si>
    <t xml:space="preserve">Total </t>
  </si>
  <si>
    <t xml:space="preserve">Produits d'Autres VM et créances </t>
  </si>
  <si>
    <t>Autres intérêts et produits</t>
  </si>
  <si>
    <t>Différences positive de change</t>
  </si>
  <si>
    <t>TOTAL DES PRODUITS</t>
  </si>
  <si>
    <t>SD : Perte</t>
  </si>
  <si>
    <t>Dotations aux Amortissements</t>
  </si>
  <si>
    <t>Variations de stock de MP</t>
  </si>
  <si>
    <t>Impôts taxes et assimilés</t>
  </si>
  <si>
    <t>Production vendue</t>
  </si>
  <si>
    <t>Production stockée</t>
  </si>
  <si>
    <t>Production immobilisée</t>
  </si>
  <si>
    <t>Reprises sur dépréciations</t>
  </si>
  <si>
    <t>provisions, transferts de charges</t>
  </si>
  <si>
    <t>et provisions financières</t>
  </si>
  <si>
    <t>Charges nettes sur cessions  VMP</t>
  </si>
  <si>
    <t>Produits nets sur cessions  VMP</t>
  </si>
  <si>
    <t>Produits de participations</t>
  </si>
  <si>
    <t>provisions et transferts de charges</t>
  </si>
  <si>
    <t>Reprises sur dépréciations,</t>
  </si>
  <si>
    <t>Dotations aux déprécréciations,</t>
  </si>
  <si>
    <t>Charges sur opérations de gestion</t>
  </si>
  <si>
    <t>Charges sur opérations en capital</t>
  </si>
  <si>
    <t>Produits sur opérations de gestion</t>
  </si>
  <si>
    <t>Produits sur opérations en capital</t>
  </si>
  <si>
    <t>Produits des Cessions d'Eléments</t>
  </si>
  <si>
    <t>d'Actif</t>
  </si>
  <si>
    <t>Valeur Comptable des Eléments</t>
  </si>
  <si>
    <t>immobilisés et financiers Cédés</t>
  </si>
  <si>
    <t>Impôts sur les bénéfices</t>
  </si>
  <si>
    <t>Dotations provisions réglementées</t>
  </si>
  <si>
    <t>Dotations amortissements, provisions</t>
  </si>
  <si>
    <t>PRODUITS EXCEPTIONNELS</t>
  </si>
  <si>
    <t>Subventions invest virées au résultat</t>
  </si>
  <si>
    <t>ACTIF</t>
  </si>
  <si>
    <t>Brut N</t>
  </si>
  <si>
    <t>Net N</t>
  </si>
  <si>
    <t>PASSIF</t>
  </si>
  <si>
    <t>N</t>
  </si>
  <si>
    <t>N-1</t>
  </si>
  <si>
    <t>Actif immobilisé</t>
  </si>
  <si>
    <t>Capitaux propres</t>
  </si>
  <si>
    <t>Concessions, brevets, logiciels</t>
  </si>
  <si>
    <t>Capital social</t>
  </si>
  <si>
    <t>Terrain</t>
  </si>
  <si>
    <t>Prime d'émission</t>
  </si>
  <si>
    <t>Constructions</t>
  </si>
  <si>
    <t>Inst. tech., mat. et out. industriels</t>
  </si>
  <si>
    <t>Autres immob. corporelles</t>
  </si>
  <si>
    <t>Report à nouveau</t>
  </si>
  <si>
    <t>Autres participations</t>
  </si>
  <si>
    <t>Résultat de l'exercice</t>
  </si>
  <si>
    <t>Total I</t>
  </si>
  <si>
    <t>Provisions pour risques et charges</t>
  </si>
  <si>
    <t>Actif circulant</t>
  </si>
  <si>
    <t>Total II</t>
  </si>
  <si>
    <t>Dettes</t>
  </si>
  <si>
    <t>Créances d'exploitation :</t>
  </si>
  <si>
    <t>Créances clients et cptes rattachés</t>
  </si>
  <si>
    <t>Autres créances d'exploitation</t>
  </si>
  <si>
    <t>Dettes fournisseurs et comptes rattachés</t>
  </si>
  <si>
    <t>Valeurs mobilières de placement</t>
  </si>
  <si>
    <t>Dettes fiscales et sociales</t>
  </si>
  <si>
    <t>Disponibilités</t>
  </si>
  <si>
    <t>Dettes sur immob. et comptes rattachés</t>
  </si>
  <si>
    <t>Total III</t>
  </si>
  <si>
    <t>Amort / Dépréc</t>
  </si>
  <si>
    <t>-</t>
  </si>
  <si>
    <t>=</t>
  </si>
  <si>
    <t>Prêts</t>
  </si>
  <si>
    <t>Produits intermédiaires et finis</t>
  </si>
  <si>
    <t>Stocks de matières premières et approv</t>
  </si>
  <si>
    <t>Créances diverses</t>
  </si>
  <si>
    <t>Charges constatées d'avance</t>
  </si>
  <si>
    <t>Réserve légale</t>
  </si>
  <si>
    <t>Réserves statutaires</t>
  </si>
  <si>
    <t>Provisions réglementées</t>
  </si>
  <si>
    <t>Autres dettes d'exploitation</t>
  </si>
  <si>
    <t>Produits constatés d'avance</t>
  </si>
  <si>
    <t>Ecart de conversion actif (2)</t>
  </si>
  <si>
    <t>(2) concerne les clients</t>
  </si>
  <si>
    <t>Emprunts et dettes financières divers(3)</t>
  </si>
  <si>
    <t>Ecart de conversion passif (4)</t>
  </si>
  <si>
    <t>(4) concerne les fournisseurs</t>
  </si>
  <si>
    <t>Production de l'exercice</t>
  </si>
  <si>
    <t>Valeur ajoutée</t>
  </si>
  <si>
    <t>Charges de personnel</t>
  </si>
  <si>
    <t>Charges financières</t>
  </si>
  <si>
    <t>Consommation en provenance des tiers</t>
  </si>
  <si>
    <t>Excédent Brut d'Exploitation</t>
  </si>
  <si>
    <t>EBE</t>
  </si>
  <si>
    <t>Variation BFRE</t>
  </si>
  <si>
    <t>Créances clients au début de l'exercice</t>
  </si>
  <si>
    <t>Dettes d'exploitation au début de l'exercice</t>
  </si>
  <si>
    <t>Services extérieurs décaissés (HT)</t>
  </si>
  <si>
    <t>Charges de personnel décaissées</t>
  </si>
  <si>
    <t>EXCEDENT DE TRESORERIE D EXPLOITATION</t>
  </si>
  <si>
    <t>Impôts sur bénéfices</t>
  </si>
  <si>
    <t>Impôts et taxes</t>
  </si>
  <si>
    <t xml:space="preserve">Achats de la période </t>
  </si>
  <si>
    <t>Ressources stables</t>
  </si>
  <si>
    <t>Emplois stables</t>
  </si>
  <si>
    <t>Fonds de Roulement Net Global (FRNG)</t>
  </si>
  <si>
    <t>Actif circulant d'exploitation</t>
  </si>
  <si>
    <t>Passif circulant d'exploitation</t>
  </si>
  <si>
    <t>Besoin en Fonds de Roulement d'Exploitation (BFRE)</t>
  </si>
  <si>
    <t>Actif circulant hors exploitation</t>
  </si>
  <si>
    <t>Passif circulant hors exploitation</t>
  </si>
  <si>
    <t>Besoin en Fonds de Roulement Hors Exploitation (BFRHE)</t>
  </si>
  <si>
    <t>Besoin en Fonds de Roulement (BFR)</t>
  </si>
  <si>
    <t>Trésorerie active</t>
  </si>
  <si>
    <t>Trésorerie passive</t>
  </si>
  <si>
    <t>Trésorerie Nette (TN)</t>
  </si>
  <si>
    <t xml:space="preserve">Résultat de l'exercice </t>
  </si>
  <si>
    <t>Participation aux résultats</t>
  </si>
  <si>
    <t xml:space="preserve">Remboursement des Concours Bancaires </t>
  </si>
  <si>
    <t>Augmentation des Disponibilités</t>
  </si>
  <si>
    <t>Investissements</t>
  </si>
  <si>
    <t>Contrôle</t>
  </si>
  <si>
    <t xml:space="preserve">(3) dont Intérêts Courus Non Echus </t>
  </si>
  <si>
    <t xml:space="preserve">3°) Vérification : </t>
  </si>
  <si>
    <t>Encaissements d'exploitation</t>
  </si>
  <si>
    <t>en N</t>
  </si>
  <si>
    <t>Ventes de la période HT</t>
  </si>
  <si>
    <t>(créances clients, autres créances d'exploitation, charges constatées d'avance, écarts de conversion actif)</t>
  </si>
  <si>
    <t>Décaissements d'exploitation</t>
  </si>
  <si>
    <t>Créances clients en fin de période (en -)</t>
  </si>
  <si>
    <t>Dettes d'exploitation à la fin de l'exercice (en -)</t>
  </si>
  <si>
    <t>(fournisseurs d'autres biens et services, dettes fiscales et sociales, autres dettes d'exploitation, produits constatés d'avance, écarts de conversion passif)</t>
  </si>
  <si>
    <t>VARIATION (EXCEDENT) DE TRESORERIE D'EXPLOITATION</t>
  </si>
  <si>
    <t>1) Evaluation de l'Excédent Brut d'Exploitation (extrait du tableau des SIG) de l'exercice N</t>
  </si>
  <si>
    <t>Autres affectations (par différence)</t>
  </si>
  <si>
    <t>Emprunts auprès éts de crédit (1)</t>
  </si>
  <si>
    <t xml:space="preserve">(1) Dont concours bancaires courants et </t>
  </si>
  <si>
    <t xml:space="preserve"> soldes créditeurs de banques</t>
  </si>
  <si>
    <t>Entreprise GARDON - BILAN (en milliers d'euros) au 31/12/N</t>
  </si>
  <si>
    <t>Entreprise GARDON - BILAN (en milliers d'euros) au 31/12/N-1</t>
  </si>
  <si>
    <t>Entreprise GARDON - TABLEAU DE RESULTAT de l'exercice : N</t>
  </si>
  <si>
    <t>Quote part de résultat / opérations faites en commun</t>
  </si>
  <si>
    <t>Variations  N / N-1</t>
  </si>
  <si>
    <t xml:space="preserve">Entreprise GARDON - ANALYSE DES BILANS FONCTIONNELS N-1 et N </t>
  </si>
  <si>
    <t>Eléments</t>
  </si>
  <si>
    <t>2°) Calcul de la Variation de Trésorerie d'Exploitation (∆TE)</t>
  </si>
  <si>
    <t>∆TE =</t>
  </si>
  <si>
    <t xml:space="preserve">Entreprise GARDON VARIATION DE TRESORERIE D'EXPLOITATION </t>
  </si>
  <si>
    <t>4) Affectation de l'Éxcédent de Trésorerie d'Exploitation</t>
  </si>
  <si>
    <r>
      <t xml:space="preserve">Vérifications :                                   FRNG = BFRE+BFRHE+TN                  
                                          </t>
    </r>
    <r>
      <rPr>
        <sz val="12"/>
        <rFont val="Times New Roman"/>
        <family val="1"/>
      </rPr>
      <t xml:space="preserve">∆ </t>
    </r>
    <r>
      <rPr>
        <i/>
        <sz val="12"/>
        <rFont val="Times New Roman"/>
        <family val="1"/>
      </rPr>
      <t>FRNG = ∆ BFRE+∆ BFRHE+∆ TN</t>
    </r>
  </si>
  <si>
    <t>soldes créditeurs de banques</t>
  </si>
  <si>
    <t>Variation de Trésorerie d'Exploitation (∆TE)
= Excédent Brut d'Exploitation - ∆ Besoin en Fonds de Roulement d'Exploitation</t>
  </si>
  <si>
    <t>∆TE = Encaissements d'exploitation - Décaissements d'Exploitation</t>
  </si>
  <si>
    <r>
      <t xml:space="preserve"> </t>
    </r>
    <r>
      <rPr>
        <b/>
        <sz val="12"/>
        <rFont val="Wingdings"/>
        <charset val="2"/>
      </rPr>
      <t>ð</t>
    </r>
  </si>
  <si>
    <t xml:space="preserve">L’excédent de trésorerie d’exploitation est destiné au règlement des charges financières, fiscales, exceptionnelles, au désendettement et à l’amélioration du niveau des disponibilités.
L’insuffisance de trésorerie d’exploitation doit être comblée par des ressources financières, exceptionnelles ou par recours aux crédits bancaires.
</t>
  </si>
  <si>
    <t>Commentaires</t>
  </si>
  <si>
    <t>La trésorerie nette de l’entreprise s’est améliorée au cours de l’exercice N.
La progression du fonds de roulement net global supérieur à l'accroissement du besoin en fonds de roulement contribue à l'amélioration de la trésorerie nette.
Cette amélioration est due aux ressources nouvelles dégagées par l’activité courante de l’entreprise.
Elle a contribué aux règlements des charges d’intérêts, des charges fiscales et de la participation des salariés aux résultats.
Elle a permis d’augmenter les disponibilités, de réduire les crédits bancaires et de financer en partie l’investissement.
Par ailleurs, l’entreprise a enregistré une progression sensible du résultat bénéficiaire (+ 40 %) de l'exercice N par rapport à N-1.</t>
  </si>
  <si>
    <t>Intérêt de l’évaluation de la variation de trésorerie d’exploitation pour la gestion financière des entreprises</t>
  </si>
  <si>
    <t xml:space="preserve">La principale origine de la trésorerie se situe au niveau de l’activité courante de l’entreprise.
Une insuffisance de trésorerie d’exploitation doit être comblée par un excédent lié au financement ou au désinvestissement.
C’est un indicateur précieux de solvabilité et d’indépendance financière.
</t>
  </si>
  <si>
    <t>Net N-1</t>
  </si>
</sst>
</file>

<file path=xl/styles.xml><?xml version="1.0" encoding="utf-8"?>
<styleSheet xmlns="http://schemas.openxmlformats.org/spreadsheetml/2006/main">
  <fonts count="8">
    <font>
      <sz val="10"/>
      <name val="Arial"/>
    </font>
    <font>
      <b/>
      <sz val="12"/>
      <name val="Times New Roman"/>
      <family val="1"/>
    </font>
    <font>
      <sz val="12"/>
      <name val="Times New Roman"/>
      <family val="1"/>
    </font>
    <font>
      <i/>
      <sz val="12"/>
      <name val="Times New Roman"/>
      <family val="1"/>
    </font>
    <font>
      <b/>
      <i/>
      <sz val="12"/>
      <name val="Times New Roman"/>
      <family val="1"/>
    </font>
    <font>
      <i/>
      <sz val="10"/>
      <name val="Times New Roman"/>
      <family val="1"/>
    </font>
    <font>
      <b/>
      <sz val="12"/>
      <color indexed="8"/>
      <name val="Times New Roman"/>
      <family val="1"/>
    </font>
    <font>
      <b/>
      <sz val="12"/>
      <name val="Wingdings"/>
      <charset val="2"/>
    </font>
  </fonts>
  <fills count="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399975585192419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288">
    <xf numFmtId="0" fontId="0" fillId="0" borderId="0" xfId="0"/>
    <xf numFmtId="0" fontId="2" fillId="0" borderId="0" xfId="0" applyFont="1"/>
    <xf numFmtId="0" fontId="1" fillId="0" borderId="0" xfId="0" applyFont="1"/>
    <xf numFmtId="0" fontId="2" fillId="0" borderId="0" xfId="0" applyFont="1" applyBorder="1" applyAlignment="1">
      <alignment vertical="center"/>
    </xf>
    <xf numFmtId="0" fontId="1" fillId="0" borderId="7" xfId="0" applyFont="1" applyBorder="1" applyAlignment="1">
      <alignment vertical="center"/>
    </xf>
    <xf numFmtId="0" fontId="2" fillId="0" borderId="3" xfId="0" applyFont="1" applyBorder="1" applyAlignment="1">
      <alignment vertical="center"/>
    </xf>
    <xf numFmtId="0" fontId="1" fillId="0" borderId="3" xfId="0" applyFont="1" applyBorder="1"/>
    <xf numFmtId="0" fontId="2" fillId="0" borderId="2" xfId="0" applyFont="1" applyBorder="1" applyAlignment="1">
      <alignment vertical="center"/>
    </xf>
    <xf numFmtId="0" fontId="1" fillId="3" borderId="1" xfId="0" applyFont="1" applyFill="1" applyBorder="1" applyAlignment="1">
      <alignment horizontal="right" vertical="center"/>
    </xf>
    <xf numFmtId="4" fontId="1" fillId="3" borderId="1" xfId="0" applyNumberFormat="1" applyFont="1" applyFill="1" applyBorder="1" applyAlignment="1">
      <alignment vertical="center"/>
    </xf>
    <xf numFmtId="4" fontId="2" fillId="0" borderId="7" xfId="0" applyNumberFormat="1" applyFont="1" applyBorder="1" applyAlignment="1">
      <alignment vertical="center"/>
    </xf>
    <xf numFmtId="4" fontId="2" fillId="0" borderId="3" xfId="0" applyNumberFormat="1" applyFont="1" applyBorder="1" applyAlignment="1">
      <alignment vertical="center"/>
    </xf>
    <xf numFmtId="0" fontId="2" fillId="0" borderId="7" xfId="0" applyFont="1" applyBorder="1" applyAlignment="1">
      <alignment vertical="center"/>
    </xf>
    <xf numFmtId="4" fontId="1" fillId="0" borderId="3" xfId="0" applyNumberFormat="1" applyFont="1" applyBorder="1" applyAlignment="1">
      <alignment vertical="center"/>
    </xf>
    <xf numFmtId="4" fontId="2" fillId="0" borderId="2" xfId="0" applyNumberFormat="1" applyFont="1" applyFill="1" applyBorder="1" applyAlignment="1">
      <alignment vertical="center"/>
    </xf>
    <xf numFmtId="0" fontId="4" fillId="0" borderId="3" xfId="0" applyFont="1" applyBorder="1" applyAlignment="1">
      <alignment horizontal="right" vertical="center"/>
    </xf>
    <xf numFmtId="0" fontId="1" fillId="0" borderId="2" xfId="0" applyFont="1" applyFill="1" applyBorder="1" applyAlignment="1">
      <alignment vertical="center"/>
    </xf>
    <xf numFmtId="0" fontId="1" fillId="0" borderId="1" xfId="0" applyFont="1" applyBorder="1" applyAlignment="1">
      <alignment vertical="center"/>
    </xf>
    <xf numFmtId="0" fontId="1" fillId="3" borderId="7" xfId="0" applyFont="1" applyFill="1" applyBorder="1" applyAlignment="1">
      <alignment horizontal="right" vertical="center"/>
    </xf>
    <xf numFmtId="0" fontId="2" fillId="0" borderId="3" xfId="0" applyFont="1" applyFill="1" applyBorder="1" applyAlignment="1">
      <alignment vertical="center"/>
    </xf>
    <xf numFmtId="4" fontId="2" fillId="0" borderId="3" xfId="0" applyNumberFormat="1" applyFont="1" applyFill="1" applyBorder="1" applyAlignment="1">
      <alignment vertical="center"/>
    </xf>
    <xf numFmtId="4" fontId="2" fillId="0" borderId="2" xfId="0" applyNumberFormat="1" applyFont="1" applyBorder="1" applyAlignment="1">
      <alignment vertical="center"/>
    </xf>
    <xf numFmtId="0" fontId="2" fillId="0" borderId="3" xfId="0" applyFont="1" applyBorder="1" applyAlignment="1">
      <alignment horizontal="left" vertical="center"/>
    </xf>
    <xf numFmtId="0" fontId="2" fillId="0" borderId="3" xfId="0" applyFont="1" applyBorder="1"/>
    <xf numFmtId="0" fontId="2" fillId="0" borderId="2" xfId="0" applyFont="1" applyFill="1" applyBorder="1" applyAlignment="1">
      <alignment vertical="center"/>
    </xf>
    <xf numFmtId="4" fontId="1" fillId="0" borderId="7" xfId="0" applyNumberFormat="1" applyFont="1" applyFill="1" applyBorder="1" applyAlignment="1">
      <alignment vertical="center"/>
    </xf>
    <xf numFmtId="4" fontId="1" fillId="0" borderId="1" xfId="0" applyNumberFormat="1" applyFont="1" applyFill="1" applyBorder="1" applyAlignment="1">
      <alignment vertical="center"/>
    </xf>
    <xf numFmtId="0" fontId="2" fillId="0" borderId="5" xfId="0" applyFont="1" applyBorder="1"/>
    <xf numFmtId="0" fontId="1" fillId="5" borderId="34" xfId="0" applyFont="1" applyFill="1" applyBorder="1" applyAlignment="1">
      <alignment horizontal="center" vertical="center"/>
    </xf>
    <xf numFmtId="0" fontId="1" fillId="5" borderId="35" xfId="0" applyFont="1" applyFill="1" applyBorder="1" applyAlignment="1">
      <alignment horizontal="center" vertical="center"/>
    </xf>
    <xf numFmtId="0" fontId="1" fillId="5" borderId="35" xfId="0" applyFont="1" applyFill="1" applyBorder="1" applyAlignment="1">
      <alignment horizontal="center" vertical="center" wrapText="1"/>
    </xf>
    <xf numFmtId="0" fontId="1" fillId="5" borderId="36" xfId="0" applyFont="1" applyFill="1" applyBorder="1" applyAlignment="1">
      <alignment horizontal="center" vertical="center"/>
    </xf>
    <xf numFmtId="0" fontId="1" fillId="0" borderId="19"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4" fontId="2" fillId="0" borderId="39" xfId="0" applyNumberFormat="1" applyFont="1" applyBorder="1" applyAlignment="1">
      <alignment vertical="center"/>
    </xf>
    <xf numFmtId="0" fontId="1" fillId="0" borderId="38" xfId="0" applyFont="1" applyBorder="1"/>
    <xf numFmtId="4" fontId="1" fillId="0" borderId="27" xfId="0" applyNumberFormat="1" applyFont="1" applyFill="1" applyBorder="1" applyAlignment="1">
      <alignment vertical="center"/>
    </xf>
    <xf numFmtId="0" fontId="2" fillId="0" borderId="21" xfId="0" applyFont="1" applyBorder="1" applyAlignment="1">
      <alignment vertical="center"/>
    </xf>
    <xf numFmtId="0" fontId="1" fillId="3" borderId="19" xfId="0" applyFont="1" applyFill="1" applyBorder="1" applyAlignment="1">
      <alignment horizontal="right" vertical="center"/>
    </xf>
    <xf numFmtId="4" fontId="1" fillId="0" borderId="37" xfId="0" applyNumberFormat="1" applyFont="1" applyFill="1" applyBorder="1" applyAlignment="1">
      <alignment vertical="center"/>
    </xf>
    <xf numFmtId="4" fontId="3" fillId="0" borderId="37" xfId="0" applyNumberFormat="1" applyFont="1" applyFill="1" applyBorder="1" applyAlignment="1">
      <alignment vertical="center"/>
    </xf>
    <xf numFmtId="4" fontId="2" fillId="0" borderId="39" xfId="0" applyNumberFormat="1" applyFont="1" applyFill="1" applyBorder="1" applyAlignment="1">
      <alignment vertical="center"/>
    </xf>
    <xf numFmtId="0" fontId="2" fillId="0" borderId="38" xfId="0" applyFont="1" applyFill="1" applyBorder="1" applyAlignment="1">
      <alignment vertical="center"/>
    </xf>
    <xf numFmtId="0" fontId="2" fillId="0" borderId="39" xfId="0" applyFont="1" applyFill="1" applyBorder="1"/>
    <xf numFmtId="0" fontId="1" fillId="3" borderId="12" xfId="0" applyFont="1" applyFill="1" applyBorder="1" applyAlignment="1">
      <alignment horizontal="right" vertical="center"/>
    </xf>
    <xf numFmtId="0" fontId="2" fillId="0" borderId="9" xfId="0" applyFont="1" applyBorder="1" applyAlignment="1">
      <alignment horizontal="left" vertical="center"/>
    </xf>
    <xf numFmtId="0" fontId="2" fillId="0" borderId="42" xfId="0" applyFont="1" applyBorder="1" applyAlignment="1">
      <alignment vertical="center"/>
    </xf>
    <xf numFmtId="0" fontId="2" fillId="0" borderId="9" xfId="0" applyFont="1" applyBorder="1" applyAlignment="1">
      <alignment vertical="center"/>
    </xf>
    <xf numFmtId="0" fontId="2" fillId="0" borderId="31" xfId="0" applyFont="1" applyBorder="1"/>
    <xf numFmtId="0" fontId="2" fillId="0" borderId="28" xfId="0" applyFont="1" applyBorder="1"/>
    <xf numFmtId="0" fontId="2" fillId="0" borderId="28" xfId="0" applyFont="1" applyFill="1" applyBorder="1" applyAlignment="1">
      <alignment vertical="center"/>
    </xf>
    <xf numFmtId="0" fontId="2" fillId="0" borderId="16" xfId="0" applyFont="1" applyBorder="1" applyAlignment="1">
      <alignment vertical="center"/>
    </xf>
    <xf numFmtId="0" fontId="2" fillId="0" borderId="9" xfId="0" applyFont="1" applyFill="1" applyBorder="1" applyAlignment="1">
      <alignment vertical="center"/>
    </xf>
    <xf numFmtId="0" fontId="2" fillId="0" borderId="0" xfId="0" applyFont="1" applyBorder="1"/>
    <xf numFmtId="0" fontId="1" fillId="0" borderId="0" xfId="0" applyFont="1" applyBorder="1"/>
    <xf numFmtId="0" fontId="1" fillId="0" borderId="3" xfId="0" applyFont="1" applyBorder="1" applyAlignment="1">
      <alignment vertical="center"/>
    </xf>
    <xf numFmtId="0" fontId="1" fillId="0" borderId="3" xfId="0" applyFont="1" applyFill="1" applyBorder="1" applyAlignment="1">
      <alignment vertical="center"/>
    </xf>
    <xf numFmtId="0" fontId="1" fillId="5" borderId="10"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1" xfId="0" applyFont="1" applyFill="1" applyBorder="1" applyAlignment="1">
      <alignment horizontal="center" vertical="center" wrapText="1"/>
    </xf>
    <xf numFmtId="0" fontId="1" fillId="5" borderId="26" xfId="0" applyFont="1" applyFill="1" applyBorder="1" applyAlignment="1">
      <alignment horizontal="center" vertical="center"/>
    </xf>
    <xf numFmtId="0" fontId="2" fillId="0" borderId="19" xfId="0" applyFont="1" applyBorder="1" applyAlignment="1">
      <alignment vertical="center"/>
    </xf>
    <xf numFmtId="0" fontId="2" fillId="0" borderId="38" xfId="0" applyFont="1" applyBorder="1"/>
    <xf numFmtId="4" fontId="1" fillId="3" borderId="27" xfId="0" applyNumberFormat="1" applyFont="1" applyFill="1" applyBorder="1" applyAlignment="1">
      <alignment vertical="center"/>
    </xf>
    <xf numFmtId="0" fontId="1" fillId="0" borderId="38" xfId="0" applyFont="1" applyBorder="1" applyAlignment="1">
      <alignment vertical="center"/>
    </xf>
    <xf numFmtId="4" fontId="4" fillId="0" borderId="39" xfId="0" applyNumberFormat="1" applyFont="1" applyBorder="1" applyAlignment="1">
      <alignment vertical="center"/>
    </xf>
    <xf numFmtId="0" fontId="2" fillId="0" borderId="39" xfId="0" applyFont="1" applyBorder="1"/>
    <xf numFmtId="0" fontId="1" fillId="4" borderId="13" xfId="0" applyFont="1" applyFill="1" applyBorder="1" applyAlignment="1">
      <alignment horizontal="left" vertical="center"/>
    </xf>
    <xf numFmtId="4" fontId="1" fillId="4" borderId="14" xfId="0" applyNumberFormat="1" applyFont="1" applyFill="1" applyBorder="1" applyAlignment="1">
      <alignment vertical="center"/>
    </xf>
    <xf numFmtId="0" fontId="1" fillId="4" borderId="14" xfId="0" applyFont="1" applyFill="1" applyBorder="1" applyAlignment="1">
      <alignment vertical="center"/>
    </xf>
    <xf numFmtId="4" fontId="1" fillId="4" borderId="15" xfId="0" applyNumberFormat="1" applyFont="1" applyFill="1" applyBorder="1" applyAlignment="1">
      <alignment vertical="center"/>
    </xf>
    <xf numFmtId="0" fontId="1" fillId="5" borderId="13" xfId="0" applyFont="1" applyFill="1" applyBorder="1" applyAlignment="1">
      <alignment horizontal="center" vertical="center"/>
    </xf>
    <xf numFmtId="4" fontId="1" fillId="0" borderId="14" xfId="0" applyNumberFormat="1" applyFont="1" applyFill="1" applyBorder="1" applyAlignment="1">
      <alignment vertical="center"/>
    </xf>
    <xf numFmtId="0" fontId="1" fillId="5" borderId="14" xfId="0" applyFont="1" applyFill="1" applyBorder="1" applyAlignment="1">
      <alignment horizontal="center" vertical="center"/>
    </xf>
    <xf numFmtId="4" fontId="1" fillId="0" borderId="15" xfId="0" applyNumberFormat="1" applyFont="1" applyFill="1" applyBorder="1" applyAlignment="1">
      <alignment vertical="center"/>
    </xf>
    <xf numFmtId="4" fontId="1" fillId="2" borderId="1" xfId="0" applyNumberFormat="1" applyFont="1" applyFill="1" applyBorder="1"/>
    <xf numFmtId="4" fontId="1" fillId="0" borderId="1" xfId="0" applyNumberFormat="1" applyFont="1" applyBorder="1"/>
    <xf numFmtId="4" fontId="1" fillId="2" borderId="7" xfId="0" applyNumberFormat="1" applyFont="1" applyFill="1" applyBorder="1"/>
    <xf numFmtId="0" fontId="2" fillId="2" borderId="3" xfId="0" applyFont="1" applyFill="1" applyBorder="1"/>
    <xf numFmtId="0" fontId="1" fillId="2" borderId="1" xfId="0" applyFont="1" applyFill="1" applyBorder="1" applyAlignment="1">
      <alignment horizontal="right"/>
    </xf>
    <xf numFmtId="4" fontId="2" fillId="2" borderId="7" xfId="0" applyNumberFormat="1" applyFont="1" applyFill="1" applyBorder="1"/>
    <xf numFmtId="4" fontId="2" fillId="2" borderId="2" xfId="0" applyNumberFormat="1" applyFont="1" applyFill="1" applyBorder="1"/>
    <xf numFmtId="4" fontId="2" fillId="2" borderId="3" xfId="0" applyNumberFormat="1" applyFont="1" applyFill="1" applyBorder="1"/>
    <xf numFmtId="0" fontId="1" fillId="7" borderId="0" xfId="0" applyFont="1" applyFill="1" applyBorder="1" applyAlignment="1">
      <alignment horizontal="center"/>
    </xf>
    <xf numFmtId="0" fontId="2" fillId="2" borderId="7" xfId="0" applyFont="1" applyFill="1" applyBorder="1"/>
    <xf numFmtId="0" fontId="1" fillId="2" borderId="2" xfId="0" applyFont="1" applyFill="1" applyBorder="1" applyAlignment="1">
      <alignment horizontal="right"/>
    </xf>
    <xf numFmtId="0" fontId="2" fillId="2" borderId="1" xfId="0" applyFont="1" applyFill="1" applyBorder="1" applyAlignment="1">
      <alignment wrapText="1"/>
    </xf>
    <xf numFmtId="0" fontId="1" fillId="2" borderId="7" xfId="0" applyFont="1" applyFill="1" applyBorder="1"/>
    <xf numFmtId="0" fontId="1" fillId="7" borderId="32" xfId="0" applyFont="1" applyFill="1" applyBorder="1" applyAlignment="1">
      <alignment horizontal="center"/>
    </xf>
    <xf numFmtId="0" fontId="2" fillId="2" borderId="3" xfId="0" applyFont="1" applyFill="1" applyBorder="1" applyAlignment="1">
      <alignment horizontal="left"/>
    </xf>
    <xf numFmtId="0" fontId="1" fillId="2" borderId="3" xfId="0" applyFont="1" applyFill="1" applyBorder="1" applyAlignment="1">
      <alignment horizontal="right"/>
    </xf>
    <xf numFmtId="4" fontId="1" fillId="8" borderId="1" xfId="0" applyNumberFormat="1" applyFont="1" applyFill="1" applyBorder="1"/>
    <xf numFmtId="0" fontId="2" fillId="2" borderId="20" xfId="0" applyFont="1" applyFill="1" applyBorder="1"/>
    <xf numFmtId="0" fontId="2" fillId="2" borderId="33" xfId="0" applyFont="1" applyFill="1" applyBorder="1"/>
    <xf numFmtId="0" fontId="1" fillId="5" borderId="1" xfId="0" applyFont="1" applyFill="1" applyBorder="1" applyAlignment="1">
      <alignment horizontal="right"/>
    </xf>
    <xf numFmtId="0" fontId="6" fillId="5" borderId="2" xfId="0" applyFont="1" applyFill="1" applyBorder="1" applyAlignment="1">
      <alignment horizontal="right"/>
    </xf>
    <xf numFmtId="0" fontId="2" fillId="0" borderId="0" xfId="0" applyFont="1" applyFill="1" applyBorder="1"/>
    <xf numFmtId="2" fontId="2" fillId="0" borderId="0" xfId="0" applyNumberFormat="1" applyFont="1" applyFill="1" applyBorder="1"/>
    <xf numFmtId="0" fontId="1" fillId="0" borderId="0" xfId="0" applyFont="1" applyFill="1" applyBorder="1"/>
    <xf numFmtId="0" fontId="2" fillId="0" borderId="25" xfId="0" applyFont="1" applyFill="1" applyBorder="1" applyAlignment="1">
      <alignment vertical="center"/>
    </xf>
    <xf numFmtId="0" fontId="2" fillId="0" borderId="30" xfId="0" applyFont="1" applyFill="1" applyBorder="1" applyAlignment="1">
      <alignment vertical="center"/>
    </xf>
    <xf numFmtId="0" fontId="1" fillId="7" borderId="24" xfId="0" applyFont="1" applyFill="1" applyBorder="1" applyAlignment="1">
      <alignment vertical="center" wrapText="1"/>
    </xf>
    <xf numFmtId="0" fontId="1" fillId="7" borderId="24" xfId="0" applyFont="1" applyFill="1" applyBorder="1" applyAlignment="1">
      <alignment vertical="center"/>
    </xf>
    <xf numFmtId="4" fontId="2" fillId="0" borderId="7" xfId="0" applyNumberFormat="1" applyFont="1" applyFill="1" applyBorder="1" applyAlignment="1">
      <alignment vertical="center"/>
    </xf>
    <xf numFmtId="4" fontId="1" fillId="7" borderId="1" xfId="0" applyNumberFormat="1" applyFont="1" applyFill="1" applyBorder="1" applyAlignment="1">
      <alignment vertical="center" wrapText="1"/>
    </xf>
    <xf numFmtId="4" fontId="1" fillId="7" borderId="1" xfId="0" applyNumberFormat="1" applyFont="1" applyFill="1" applyBorder="1" applyAlignment="1">
      <alignment vertical="center"/>
    </xf>
    <xf numFmtId="0" fontId="1" fillId="5" borderId="26" xfId="0" applyFont="1" applyFill="1" applyBorder="1" applyAlignment="1">
      <alignment horizontal="center" vertical="center" wrapText="1"/>
    </xf>
    <xf numFmtId="0" fontId="2" fillId="0" borderId="41" xfId="0" applyFont="1" applyFill="1" applyBorder="1" applyAlignment="1">
      <alignment vertical="center"/>
    </xf>
    <xf numFmtId="4" fontId="2" fillId="0" borderId="37" xfId="0" applyNumberFormat="1" applyFont="1" applyFill="1" applyBorder="1" applyAlignment="1">
      <alignment vertical="center"/>
    </xf>
    <xf numFmtId="0" fontId="1" fillId="7" borderId="46" xfId="0" applyFont="1" applyFill="1" applyBorder="1" applyAlignment="1">
      <alignment vertical="center"/>
    </xf>
    <xf numFmtId="4" fontId="1" fillId="7" borderId="27" xfId="0" applyNumberFormat="1" applyFont="1" applyFill="1" applyBorder="1" applyAlignment="1">
      <alignment vertical="center" wrapText="1"/>
    </xf>
    <xf numFmtId="4" fontId="1" fillId="7" borderId="27" xfId="0" applyNumberFormat="1" applyFont="1" applyFill="1" applyBorder="1" applyAlignment="1">
      <alignment vertical="center"/>
    </xf>
    <xf numFmtId="4" fontId="2" fillId="0" borderId="48" xfId="0" applyNumberFormat="1" applyFont="1" applyFill="1" applyBorder="1" applyAlignment="1">
      <alignment vertical="center"/>
    </xf>
    <xf numFmtId="4" fontId="2" fillId="0" borderId="49" xfId="0" applyNumberFormat="1" applyFont="1" applyFill="1" applyBorder="1" applyAlignment="1">
      <alignment horizontal="right" vertical="center"/>
    </xf>
    <xf numFmtId="4" fontId="2" fillId="0" borderId="23" xfId="0" applyNumberFormat="1" applyFont="1" applyFill="1" applyBorder="1"/>
    <xf numFmtId="4" fontId="2" fillId="0" borderId="3" xfId="0" applyNumberFormat="1" applyFont="1" applyFill="1" applyBorder="1"/>
    <xf numFmtId="4" fontId="2" fillId="0" borderId="7" xfId="0" applyNumberFormat="1" applyFont="1" applyFill="1" applyBorder="1"/>
    <xf numFmtId="0" fontId="2" fillId="0" borderId="0" xfId="0" applyFont="1" applyFill="1" applyBorder="1" applyAlignment="1"/>
    <xf numFmtId="0" fontId="2" fillId="0" borderId="0" xfId="0" applyFont="1" applyFill="1" applyBorder="1" applyAlignment="1"/>
    <xf numFmtId="0" fontId="1" fillId="0" borderId="0" xfId="0" applyFont="1" applyFill="1" applyBorder="1" applyAlignment="1">
      <alignment horizontal="left"/>
    </xf>
    <xf numFmtId="0" fontId="1" fillId="0" borderId="0" xfId="0" applyFont="1" applyFill="1" applyBorder="1" applyAlignment="1">
      <alignment horizontal="center"/>
    </xf>
    <xf numFmtId="0" fontId="2" fillId="0" borderId="0" xfId="0" applyFont="1" applyFill="1" applyBorder="1" applyAlignment="1">
      <alignment wrapText="1"/>
    </xf>
    <xf numFmtId="0" fontId="1" fillId="0" borderId="0" xfId="0" applyFont="1" applyFill="1" applyBorder="1" applyAlignment="1">
      <alignment wrapText="1"/>
    </xf>
    <xf numFmtId="4" fontId="2" fillId="0" borderId="2" xfId="0" applyNumberFormat="1" applyFont="1" applyFill="1" applyBorder="1"/>
    <xf numFmtId="0" fontId="2" fillId="0" borderId="32" xfId="0" applyFont="1" applyFill="1" applyBorder="1"/>
    <xf numFmtId="0" fontId="2" fillId="0" borderId="25" xfId="0" applyFont="1" applyFill="1" applyBorder="1"/>
    <xf numFmtId="0" fontId="2" fillId="0" borderId="30" xfId="0" applyFont="1" applyFill="1" applyBorder="1"/>
    <xf numFmtId="4" fontId="2" fillId="0" borderId="6" xfId="0" applyNumberFormat="1" applyFont="1" applyFill="1" applyBorder="1" applyAlignment="1">
      <alignment horizontal="center"/>
    </xf>
    <xf numFmtId="0" fontId="2" fillId="0" borderId="6" xfId="0" applyFont="1" applyFill="1" applyBorder="1" applyAlignment="1">
      <alignment horizontal="center"/>
    </xf>
    <xf numFmtId="4" fontId="1" fillId="0" borderId="24" xfId="0" applyNumberFormat="1" applyFont="1" applyFill="1" applyBorder="1"/>
    <xf numFmtId="4" fontId="1" fillId="0" borderId="1" xfId="0" applyNumberFormat="1" applyFont="1" applyFill="1" applyBorder="1"/>
    <xf numFmtId="4" fontId="2" fillId="0" borderId="30" xfId="0" applyNumberFormat="1" applyFont="1" applyFill="1" applyBorder="1"/>
    <xf numFmtId="0" fontId="2" fillId="0" borderId="6" xfId="0" applyFont="1" applyFill="1" applyBorder="1" applyAlignment="1">
      <alignment horizontal="right"/>
    </xf>
    <xf numFmtId="0" fontId="1" fillId="0" borderId="23" xfId="0" applyFont="1" applyFill="1" applyBorder="1" applyAlignment="1">
      <alignment horizontal="right"/>
    </xf>
    <xf numFmtId="0" fontId="1" fillId="0" borderId="6" xfId="0" applyFont="1" applyFill="1" applyBorder="1" applyAlignment="1">
      <alignment horizontal="right"/>
    </xf>
    <xf numFmtId="4" fontId="1" fillId="0" borderId="1" xfId="0" applyNumberFormat="1" applyFont="1" applyFill="1" applyBorder="1" applyAlignment="1">
      <alignment horizontal="center"/>
    </xf>
    <xf numFmtId="4" fontId="1" fillId="0" borderId="20" xfId="0" applyNumberFormat="1" applyFont="1" applyFill="1" applyBorder="1" applyAlignment="1">
      <alignment horizontal="center"/>
    </xf>
    <xf numFmtId="0" fontId="2" fillId="0" borderId="30" xfId="0" applyFont="1" applyFill="1" applyBorder="1" applyAlignment="1">
      <alignment wrapText="1"/>
    </xf>
    <xf numFmtId="0" fontId="2" fillId="0" borderId="30" xfId="0" applyFont="1" applyFill="1" applyBorder="1" applyAlignment="1"/>
    <xf numFmtId="0" fontId="1" fillId="0" borderId="30" xfId="0" applyFont="1" applyFill="1" applyBorder="1" applyAlignment="1"/>
    <xf numFmtId="4" fontId="1" fillId="0" borderId="30" xfId="0" applyNumberFormat="1" applyFont="1" applyFill="1" applyBorder="1"/>
    <xf numFmtId="4" fontId="2" fillId="0" borderId="23" xfId="0" applyNumberFormat="1" applyFont="1" applyFill="1" applyBorder="1" applyAlignment="1">
      <alignment horizontal="center"/>
    </xf>
    <xf numFmtId="0" fontId="2" fillId="0" borderId="41" xfId="0" applyFont="1" applyFill="1" applyBorder="1"/>
    <xf numFmtId="4" fontId="2" fillId="0" borderId="37" xfId="0" applyNumberFormat="1" applyFont="1" applyFill="1" applyBorder="1"/>
    <xf numFmtId="0" fontId="2" fillId="0" borderId="9" xfId="0" applyFont="1" applyFill="1" applyBorder="1"/>
    <xf numFmtId="4" fontId="2" fillId="0" borderId="39" xfId="0" applyNumberFormat="1" applyFont="1" applyFill="1" applyBorder="1"/>
    <xf numFmtId="4" fontId="2" fillId="0" borderId="40" xfId="0" applyNumberFormat="1" applyFont="1" applyFill="1" applyBorder="1"/>
    <xf numFmtId="4" fontId="1" fillId="8" borderId="27" xfId="0" applyNumberFormat="1" applyFont="1" applyFill="1" applyBorder="1"/>
    <xf numFmtId="0" fontId="1" fillId="7" borderId="51" xfId="0" applyFont="1" applyFill="1" applyBorder="1" applyAlignment="1">
      <alignment wrapText="1"/>
    </xf>
    <xf numFmtId="0" fontId="1" fillId="0" borderId="9" xfId="0" applyFont="1" applyFill="1" applyBorder="1" applyAlignment="1">
      <alignment horizontal="right"/>
    </xf>
    <xf numFmtId="4" fontId="1" fillId="7" borderId="52" xfId="0" applyNumberFormat="1" applyFont="1" applyFill="1" applyBorder="1"/>
    <xf numFmtId="0" fontId="2" fillId="0" borderId="50" xfId="0" applyFont="1" applyFill="1" applyBorder="1" applyAlignment="1">
      <alignment horizontal="right"/>
    </xf>
    <xf numFmtId="4" fontId="1" fillId="8" borderId="52" xfId="0" applyNumberFormat="1" applyFont="1" applyFill="1" applyBorder="1"/>
    <xf numFmtId="0" fontId="1" fillId="7" borderId="51" xfId="0" applyFont="1" applyFill="1" applyBorder="1"/>
    <xf numFmtId="4" fontId="2" fillId="7" borderId="42" xfId="0" applyNumberFormat="1" applyFont="1" applyFill="1" applyBorder="1"/>
    <xf numFmtId="4" fontId="1" fillId="0" borderId="37" xfId="0" applyNumberFormat="1" applyFont="1" applyFill="1" applyBorder="1"/>
    <xf numFmtId="0" fontId="1" fillId="7" borderId="37" xfId="0" applyFont="1" applyFill="1" applyBorder="1" applyAlignment="1">
      <alignment wrapText="1"/>
    </xf>
    <xf numFmtId="4" fontId="2" fillId="7" borderId="39" xfId="0" applyNumberFormat="1" applyFont="1" applyFill="1" applyBorder="1"/>
    <xf numFmtId="4" fontId="2" fillId="7" borderId="40" xfId="0" applyNumberFormat="1" applyFont="1" applyFill="1" applyBorder="1"/>
    <xf numFmtId="4" fontId="1" fillId="0" borderId="27" xfId="0" applyNumberFormat="1" applyFont="1" applyFill="1" applyBorder="1"/>
    <xf numFmtId="4" fontId="1" fillId="8" borderId="27" xfId="0" applyNumberFormat="1" applyFont="1" applyFill="1" applyBorder="1" applyAlignment="1">
      <alignment vertical="center"/>
    </xf>
    <xf numFmtId="0" fontId="2" fillId="7" borderId="51" xfId="0" applyFont="1" applyFill="1" applyBorder="1"/>
    <xf numFmtId="0" fontId="2" fillId="7" borderId="42" xfId="0" applyFont="1" applyFill="1" applyBorder="1"/>
    <xf numFmtId="0" fontId="2" fillId="0" borderId="31" xfId="0" applyFont="1" applyFill="1" applyBorder="1"/>
    <xf numFmtId="0" fontId="2" fillId="0" borderId="28" xfId="0" applyFont="1" applyFill="1" applyBorder="1"/>
    <xf numFmtId="0" fontId="1" fillId="0" borderId="47" xfId="0" applyFont="1" applyFill="1" applyBorder="1" applyAlignment="1">
      <alignment horizontal="center"/>
    </xf>
    <xf numFmtId="4" fontId="1" fillId="8" borderId="14" xfId="0" applyNumberFormat="1" applyFont="1" applyFill="1" applyBorder="1"/>
    <xf numFmtId="0" fontId="2" fillId="7" borderId="16" xfId="0" applyFont="1" applyFill="1" applyBorder="1"/>
    <xf numFmtId="0" fontId="1" fillId="5" borderId="34" xfId="0" applyFont="1" applyFill="1" applyBorder="1" applyAlignment="1">
      <alignment horizontal="center"/>
    </xf>
    <xf numFmtId="0" fontId="1" fillId="5" borderId="35" xfId="0" applyFont="1" applyFill="1" applyBorder="1" applyAlignment="1">
      <alignment horizontal="center"/>
    </xf>
    <xf numFmtId="0" fontId="1" fillId="5" borderId="36" xfId="0" applyFont="1" applyFill="1" applyBorder="1" applyAlignment="1">
      <alignment horizontal="center"/>
    </xf>
    <xf numFmtId="0" fontId="1" fillId="7" borderId="41" xfId="0" applyFont="1" applyFill="1" applyBorder="1" applyAlignment="1">
      <alignment horizontal="center"/>
    </xf>
    <xf numFmtId="0" fontId="1" fillId="2" borderId="37" xfId="0" applyFont="1" applyFill="1" applyBorder="1"/>
    <xf numFmtId="0" fontId="2" fillId="2" borderId="19" xfId="0" applyFont="1" applyFill="1" applyBorder="1"/>
    <xf numFmtId="4" fontId="2" fillId="2" borderId="39" xfId="0" applyNumberFormat="1" applyFont="1" applyFill="1" applyBorder="1"/>
    <xf numFmtId="0" fontId="2" fillId="2" borderId="38" xfId="0" applyFont="1" applyFill="1" applyBorder="1"/>
    <xf numFmtId="4" fontId="2" fillId="0" borderId="39" xfId="0" applyNumberFormat="1" applyFont="1" applyBorder="1"/>
    <xf numFmtId="4" fontId="2" fillId="0" borderId="40" xfId="0" applyNumberFormat="1" applyFont="1" applyBorder="1"/>
    <xf numFmtId="0" fontId="1" fillId="2" borderId="50" xfId="0" applyFont="1" applyFill="1" applyBorder="1" applyAlignment="1">
      <alignment horizontal="right"/>
    </xf>
    <xf numFmtId="4" fontId="1" fillId="0" borderId="27" xfId="0" applyNumberFormat="1" applyFont="1" applyBorder="1"/>
    <xf numFmtId="0" fontId="2" fillId="2" borderId="46" xfId="0" applyFont="1" applyFill="1" applyBorder="1" applyAlignment="1">
      <alignment wrapText="1"/>
    </xf>
    <xf numFmtId="0" fontId="1" fillId="7" borderId="9" xfId="0" applyFont="1" applyFill="1" applyBorder="1" applyAlignment="1">
      <alignment horizontal="center"/>
    </xf>
    <xf numFmtId="4" fontId="1" fillId="0" borderId="37" xfId="0" applyNumberFormat="1" applyFont="1" applyBorder="1"/>
    <xf numFmtId="0" fontId="1" fillId="2" borderId="21" xfId="0" applyFont="1" applyFill="1" applyBorder="1" applyAlignment="1">
      <alignment horizontal="right"/>
    </xf>
    <xf numFmtId="4" fontId="1" fillId="2" borderId="27" xfId="0" applyNumberFormat="1" applyFont="1" applyFill="1" applyBorder="1"/>
    <xf numFmtId="4" fontId="1" fillId="2" borderId="37" xfId="0" applyNumberFormat="1" applyFont="1" applyFill="1" applyBorder="1"/>
    <xf numFmtId="0" fontId="1" fillId="2" borderId="38" xfId="0" applyFont="1" applyFill="1" applyBorder="1" applyAlignment="1">
      <alignment horizontal="right"/>
    </xf>
    <xf numFmtId="4" fontId="2" fillId="2" borderId="51" xfId="0" applyNumberFormat="1" applyFont="1" applyFill="1" applyBorder="1"/>
    <xf numFmtId="0" fontId="2" fillId="2" borderId="21" xfId="0" applyFont="1" applyFill="1" applyBorder="1"/>
    <xf numFmtId="4" fontId="2" fillId="2" borderId="52" xfId="0" applyNumberFormat="1" applyFont="1" applyFill="1" applyBorder="1"/>
    <xf numFmtId="0" fontId="6" fillId="5" borderId="12" xfId="0" applyFont="1" applyFill="1" applyBorder="1" applyAlignment="1">
      <alignment horizontal="right"/>
    </xf>
    <xf numFmtId="4" fontId="1" fillId="2" borderId="40" xfId="0" applyNumberFormat="1" applyFont="1" applyFill="1" applyBorder="1"/>
    <xf numFmtId="0" fontId="1" fillId="2" borderId="12" xfId="0" applyFont="1" applyFill="1" applyBorder="1" applyAlignment="1">
      <alignment horizontal="right"/>
    </xf>
    <xf numFmtId="0" fontId="1" fillId="5" borderId="12" xfId="0" applyFont="1" applyFill="1" applyBorder="1" applyAlignment="1">
      <alignment horizontal="right"/>
    </xf>
    <xf numFmtId="0" fontId="2" fillId="2" borderId="41" xfId="0" applyFont="1" applyFill="1" applyBorder="1"/>
    <xf numFmtId="0" fontId="2" fillId="2" borderId="51" xfId="0" applyFont="1" applyFill="1" applyBorder="1"/>
    <xf numFmtId="0" fontId="2" fillId="2" borderId="9" xfId="0" applyFont="1" applyFill="1" applyBorder="1"/>
    <xf numFmtId="0" fontId="2" fillId="2" borderId="42" xfId="0" applyFont="1" applyFill="1" applyBorder="1"/>
    <xf numFmtId="0" fontId="2" fillId="2" borderId="31" xfId="0" applyFont="1" applyFill="1" applyBorder="1"/>
    <xf numFmtId="4" fontId="1" fillId="8" borderId="48" xfId="0" applyNumberFormat="1" applyFont="1" applyFill="1" applyBorder="1"/>
    <xf numFmtId="0" fontId="2" fillId="0" borderId="54" xfId="0" applyFont="1" applyBorder="1"/>
    <xf numFmtId="0" fontId="2" fillId="0" borderId="16" xfId="0" applyFont="1" applyBorder="1"/>
    <xf numFmtId="0" fontId="1" fillId="6" borderId="18"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18" xfId="0" applyFont="1" applyFill="1" applyBorder="1" applyAlignment="1">
      <alignment horizontal="center"/>
    </xf>
    <xf numFmtId="0" fontId="1" fillId="6" borderId="29" xfId="0" applyFont="1" applyFill="1" applyBorder="1" applyAlignment="1">
      <alignment horizontal="center"/>
    </xf>
    <xf numFmtId="0" fontId="1" fillId="6" borderId="8" xfId="0" applyFont="1" applyFill="1" applyBorder="1" applyAlignment="1">
      <alignment horizontal="center"/>
    </xf>
    <xf numFmtId="0" fontId="1" fillId="6" borderId="18" xfId="0" applyFont="1" applyFill="1" applyBorder="1" applyAlignment="1">
      <alignment horizontal="center" vertical="center"/>
    </xf>
    <xf numFmtId="0" fontId="1" fillId="6" borderId="29" xfId="0" applyFont="1" applyFill="1" applyBorder="1" applyAlignment="1">
      <alignment horizontal="center" vertical="center"/>
    </xf>
    <xf numFmtId="0" fontId="1" fillId="6" borderId="8" xfId="0" applyFont="1" applyFill="1" applyBorder="1" applyAlignment="1">
      <alignment horizontal="center" vertical="center"/>
    </xf>
    <xf numFmtId="0" fontId="3" fillId="0" borderId="55" xfId="0" applyFont="1" applyFill="1" applyBorder="1" applyAlignment="1">
      <alignment vertical="center" wrapText="1"/>
    </xf>
    <xf numFmtId="0" fontId="3" fillId="0" borderId="56" xfId="0" applyFont="1" applyFill="1" applyBorder="1" applyAlignment="1">
      <alignment vertical="center" wrapText="1"/>
    </xf>
    <xf numFmtId="0" fontId="1" fillId="5" borderId="17" xfId="0" applyFont="1" applyFill="1" applyBorder="1" applyAlignment="1">
      <alignment horizontal="center" vertical="center"/>
    </xf>
    <xf numFmtId="0" fontId="1" fillId="5" borderId="45" xfId="0" applyFont="1" applyFill="1" applyBorder="1" applyAlignment="1">
      <alignment horizontal="center" vertical="center"/>
    </xf>
    <xf numFmtId="0" fontId="1" fillId="5" borderId="43" xfId="0" applyFont="1" applyFill="1" applyBorder="1" applyAlignment="1">
      <alignment horizontal="left"/>
    </xf>
    <xf numFmtId="0" fontId="1" fillId="5" borderId="44" xfId="0" applyFont="1" applyFill="1" applyBorder="1" applyAlignment="1">
      <alignment horizontal="left"/>
    </xf>
    <xf numFmtId="0" fontId="1" fillId="5" borderId="22" xfId="0" applyFont="1" applyFill="1" applyBorder="1" applyAlignment="1">
      <alignment horizontal="left"/>
    </xf>
    <xf numFmtId="0" fontId="1" fillId="5" borderId="50" xfId="0" applyFont="1" applyFill="1" applyBorder="1" applyAlignment="1">
      <alignment horizontal="left" wrapText="1"/>
    </xf>
    <xf numFmtId="0" fontId="1" fillId="5" borderId="6" xfId="0" applyFont="1" applyFill="1" applyBorder="1" applyAlignment="1">
      <alignment horizontal="left" wrapText="1"/>
    </xf>
    <xf numFmtId="0" fontId="1" fillId="5" borderId="53" xfId="0" applyFont="1" applyFill="1" applyBorder="1" applyAlignment="1">
      <alignment horizontal="left" wrapText="1"/>
    </xf>
    <xf numFmtId="0" fontId="1" fillId="0" borderId="50" xfId="0" applyFont="1" applyFill="1" applyBorder="1" applyAlignment="1">
      <alignment horizontal="right"/>
    </xf>
    <xf numFmtId="0" fontId="1" fillId="0" borderId="6" xfId="0" applyFont="1" applyFill="1" applyBorder="1" applyAlignment="1">
      <alignment horizontal="right"/>
    </xf>
    <xf numFmtId="0" fontId="1" fillId="0" borderId="23" xfId="0" applyFont="1" applyFill="1" applyBorder="1" applyAlignment="1">
      <alignment horizontal="right"/>
    </xf>
    <xf numFmtId="0" fontId="1" fillId="5" borderId="41" xfId="0" applyFont="1" applyFill="1" applyBorder="1" applyAlignment="1">
      <alignment horizontal="left"/>
    </xf>
    <xf numFmtId="0" fontId="1" fillId="5" borderId="32" xfId="0" applyFont="1" applyFill="1" applyBorder="1" applyAlignment="1">
      <alignment horizontal="left"/>
    </xf>
    <xf numFmtId="0" fontId="1" fillId="5" borderId="51" xfId="0" applyFont="1" applyFill="1" applyBorder="1" applyAlignment="1">
      <alignment horizontal="left"/>
    </xf>
    <xf numFmtId="0" fontId="5" fillId="0" borderId="9" xfId="0" applyFont="1" applyFill="1" applyBorder="1" applyAlignment="1">
      <alignment horizontal="left" vertical="top" wrapText="1"/>
    </xf>
    <xf numFmtId="0" fontId="5" fillId="0" borderId="0" xfId="0" applyFont="1" applyFill="1" applyBorder="1" applyAlignment="1">
      <alignment horizontal="left" vertical="top" wrapText="1"/>
    </xf>
    <xf numFmtId="0" fontId="1" fillId="0" borderId="4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5" borderId="46" xfId="0" applyFont="1" applyFill="1" applyBorder="1" applyAlignment="1">
      <alignment horizontal="left" wrapText="1"/>
    </xf>
    <xf numFmtId="0" fontId="1" fillId="5" borderId="4" xfId="0" applyFont="1" applyFill="1" applyBorder="1" applyAlignment="1">
      <alignment horizontal="left" wrapText="1"/>
    </xf>
    <xf numFmtId="0" fontId="2" fillId="0" borderId="9" xfId="0" applyFont="1" applyFill="1" applyBorder="1" applyAlignment="1"/>
    <xf numFmtId="0" fontId="2" fillId="0" borderId="0" xfId="0" applyFont="1" applyFill="1" applyBorder="1" applyAlignment="1"/>
    <xf numFmtId="0" fontId="2" fillId="0" borderId="9" xfId="0" applyFont="1" applyFill="1" applyBorder="1" applyAlignment="1">
      <alignment wrapText="1"/>
    </xf>
    <xf numFmtId="0" fontId="2" fillId="0" borderId="0" xfId="0" applyFont="1" applyFill="1" applyBorder="1" applyAlignment="1">
      <alignment wrapText="1"/>
    </xf>
    <xf numFmtId="0" fontId="1" fillId="0" borderId="46" xfId="0" applyFont="1" applyFill="1" applyBorder="1" applyAlignment="1">
      <alignment horizontal="center"/>
    </xf>
    <xf numFmtId="0" fontId="1" fillId="0" borderId="4" xfId="0" applyFont="1" applyFill="1" applyBorder="1" applyAlignment="1">
      <alignment horizontal="center"/>
    </xf>
    <xf numFmtId="0" fontId="1" fillId="0" borderId="24" xfId="0" applyFont="1" applyFill="1" applyBorder="1" applyAlignment="1">
      <alignment horizontal="center"/>
    </xf>
    <xf numFmtId="0" fontId="2" fillId="0" borderId="50" xfId="0" applyFont="1" applyFill="1" applyBorder="1" applyAlignment="1">
      <alignment horizontal="right"/>
    </xf>
    <xf numFmtId="0" fontId="2" fillId="0" borderId="6" xfId="0" applyFont="1" applyFill="1" applyBorder="1" applyAlignment="1">
      <alignment horizontal="right"/>
    </xf>
    <xf numFmtId="0" fontId="1" fillId="0" borderId="41" xfId="0" applyFont="1" applyFill="1" applyBorder="1" applyAlignment="1">
      <alignment horizontal="center" wrapText="1"/>
    </xf>
    <xf numFmtId="0" fontId="1" fillId="0" borderId="32" xfId="0" applyFont="1" applyFill="1" applyBorder="1" applyAlignment="1">
      <alignment horizontal="center" wrapText="1"/>
    </xf>
    <xf numFmtId="0" fontId="1" fillId="0" borderId="25" xfId="0" applyFont="1" applyFill="1" applyBorder="1" applyAlignment="1">
      <alignment horizontal="center" wrapText="1"/>
    </xf>
    <xf numFmtId="0" fontId="1" fillId="0" borderId="46" xfId="0" applyFont="1" applyFill="1" applyBorder="1" applyAlignment="1">
      <alignment horizontal="center" wrapText="1"/>
    </xf>
    <xf numFmtId="0" fontId="1" fillId="0" borderId="4" xfId="0" applyFont="1" applyFill="1" applyBorder="1" applyAlignment="1">
      <alignment horizontal="center" wrapText="1"/>
    </xf>
    <xf numFmtId="0" fontId="1" fillId="0" borderId="53" xfId="0" applyFont="1" applyFill="1" applyBorder="1" applyAlignment="1">
      <alignment horizontal="center" wrapText="1"/>
    </xf>
    <xf numFmtId="0" fontId="5" fillId="0" borderId="30" xfId="0" applyFont="1" applyFill="1" applyBorder="1" applyAlignment="1">
      <alignment horizontal="left" vertical="top" wrapText="1"/>
    </xf>
    <xf numFmtId="4" fontId="2" fillId="0" borderId="3" xfId="0" applyNumberFormat="1" applyFont="1" applyBorder="1" applyAlignment="1" applyProtection="1">
      <alignment vertical="center"/>
      <protection locked="0"/>
    </xf>
    <xf numFmtId="4" fontId="2" fillId="0" borderId="3" xfId="0" applyNumberFormat="1" applyFont="1" applyFill="1" applyBorder="1" applyAlignment="1" applyProtection="1">
      <alignment vertical="center"/>
      <protection locked="0"/>
    </xf>
    <xf numFmtId="4" fontId="2" fillId="0" borderId="3" xfId="0" applyNumberFormat="1" applyFont="1" applyFill="1" applyBorder="1" applyAlignment="1" applyProtection="1">
      <alignment horizontal="center" vertical="center"/>
      <protection locked="0"/>
    </xf>
    <xf numFmtId="4" fontId="2" fillId="0" borderId="3" xfId="0" applyNumberFormat="1" applyFont="1" applyFill="1" applyBorder="1" applyAlignment="1" applyProtection="1">
      <alignment horizontal="right" vertical="center"/>
      <protection locked="0"/>
    </xf>
    <xf numFmtId="4" fontId="2" fillId="0" borderId="2" xfId="0" applyNumberFormat="1" applyFont="1" applyFill="1" applyBorder="1" applyAlignment="1" applyProtection="1">
      <alignment vertical="center"/>
      <protection locked="0"/>
    </xf>
    <xf numFmtId="4" fontId="2" fillId="0" borderId="39" xfId="0" applyNumberFormat="1" applyFont="1" applyBorder="1" applyAlignment="1" applyProtection="1">
      <alignment vertical="center"/>
      <protection locked="0"/>
    </xf>
    <xf numFmtId="4" fontId="1" fillId="0" borderId="39" xfId="0" applyNumberFormat="1" applyFont="1" applyBorder="1" applyAlignment="1" applyProtection="1">
      <alignment vertical="center"/>
      <protection locked="0"/>
    </xf>
    <xf numFmtId="4" fontId="1" fillId="0" borderId="40" xfId="0" applyNumberFormat="1" applyFont="1" applyFill="1" applyBorder="1" applyAlignment="1" applyProtection="1">
      <alignment vertical="center"/>
      <protection locked="0"/>
    </xf>
    <xf numFmtId="4" fontId="1" fillId="0" borderId="27" xfId="0" applyNumberFormat="1" applyFont="1" applyFill="1" applyBorder="1" applyAlignment="1" applyProtection="1">
      <alignment vertical="center"/>
      <protection locked="0"/>
    </xf>
    <xf numFmtId="4" fontId="3" fillId="0" borderId="39" xfId="0" applyNumberFormat="1" applyFont="1" applyFill="1" applyBorder="1" applyAlignment="1" applyProtection="1">
      <alignment vertical="center"/>
      <protection locked="0"/>
    </xf>
    <xf numFmtId="4" fontId="2" fillId="0" borderId="39" xfId="0" applyNumberFormat="1" applyFont="1" applyFill="1" applyBorder="1" applyAlignment="1" applyProtection="1">
      <alignment vertical="center"/>
      <protection locked="0"/>
    </xf>
    <xf numFmtId="4" fontId="2" fillId="0" borderId="39" xfId="0" applyNumberFormat="1" applyFont="1" applyFill="1" applyBorder="1" applyAlignment="1" applyProtection="1">
      <alignment horizontal="right" vertical="center"/>
      <protection locked="0"/>
    </xf>
    <xf numFmtId="4" fontId="2" fillId="0" borderId="40" xfId="0" applyNumberFormat="1" applyFont="1" applyFill="1" applyBorder="1" applyAlignment="1" applyProtection="1">
      <alignment vertical="center"/>
      <protection locked="0"/>
    </xf>
    <xf numFmtId="0" fontId="2" fillId="0" borderId="42" xfId="0" applyFont="1" applyBorder="1" applyAlignment="1" applyProtection="1">
      <alignment vertical="center"/>
      <protection locked="0"/>
    </xf>
    <xf numFmtId="4" fontId="2" fillId="0" borderId="3" xfId="0" applyNumberFormat="1" applyFont="1" applyBorder="1" applyAlignment="1" applyProtection="1">
      <alignment horizontal="center" vertical="center"/>
      <protection locked="0"/>
    </xf>
    <xf numFmtId="4" fontId="2" fillId="0" borderId="3" xfId="0" applyNumberFormat="1" applyFont="1" applyBorder="1" applyAlignment="1" applyProtection="1">
      <alignment horizontal="right" vertical="center"/>
      <protection locked="0"/>
    </xf>
    <xf numFmtId="4" fontId="2" fillId="0" borderId="2" xfId="0" applyNumberFormat="1" applyFont="1" applyBorder="1" applyAlignment="1" applyProtection="1">
      <alignment vertical="center"/>
      <protection locked="0"/>
    </xf>
    <xf numFmtId="4" fontId="1" fillId="0" borderId="39" xfId="0" applyNumberFormat="1" applyFont="1" applyFill="1" applyBorder="1" applyAlignment="1" applyProtection="1">
      <alignment vertical="center"/>
      <protection locked="0"/>
    </xf>
    <xf numFmtId="4" fontId="1" fillId="0" borderId="27" xfId="0" applyNumberFormat="1" applyFont="1" applyBorder="1" applyAlignment="1" applyProtection="1">
      <alignment vertical="center"/>
      <protection locked="0"/>
    </xf>
    <xf numFmtId="4" fontId="3" fillId="0" borderId="39" xfId="0" applyNumberFormat="1" applyFont="1" applyBorder="1" applyAlignment="1" applyProtection="1">
      <alignment vertical="center"/>
      <protection locked="0"/>
    </xf>
    <xf numFmtId="4" fontId="2" fillId="0" borderId="39" xfId="0" applyNumberFormat="1" applyFont="1" applyBorder="1" applyAlignment="1" applyProtection="1">
      <alignment horizontal="right" vertical="center"/>
      <protection locked="0"/>
    </xf>
    <xf numFmtId="4" fontId="2" fillId="2" borderId="33" xfId="0" applyNumberFormat="1" applyFont="1" applyFill="1" applyBorder="1" applyProtection="1">
      <protection locked="0"/>
    </xf>
    <xf numFmtId="4" fontId="2" fillId="0" borderId="33" xfId="0" applyNumberFormat="1" applyFont="1" applyBorder="1" applyProtection="1">
      <protection locked="0"/>
    </xf>
    <xf numFmtId="4" fontId="2" fillId="2" borderId="7" xfId="0" applyNumberFormat="1" applyFont="1" applyFill="1" applyBorder="1" applyAlignment="1"/>
    <xf numFmtId="4" fontId="2" fillId="0" borderId="37" xfId="0" applyNumberFormat="1" applyFont="1" applyBorder="1" applyAlignment="1"/>
    <xf numFmtId="4" fontId="2" fillId="2" borderId="40" xfId="0" applyNumberFormat="1" applyFont="1" applyFill="1" applyBorder="1"/>
    <xf numFmtId="4" fontId="2" fillId="2" borderId="20" xfId="0" applyNumberFormat="1" applyFont="1" applyFill="1" applyBorder="1"/>
    <xf numFmtId="4" fontId="2" fillId="2" borderId="5" xfId="0" applyNumberFormat="1" applyFont="1" applyFill="1" applyBorder="1"/>
    <xf numFmtId="0" fontId="1" fillId="0" borderId="0" xfId="0" applyFont="1" applyFill="1" applyBorder="1" applyAlignment="1">
      <alignment horizontal="right"/>
    </xf>
    <xf numFmtId="0" fontId="2" fillId="0" borderId="0" xfId="0" applyFont="1" applyFill="1" applyBorder="1" applyAlignment="1">
      <alignment horizontal="justify" vertical="top" wrapText="1"/>
    </xf>
    <xf numFmtId="0" fontId="2" fillId="0" borderId="0" xfId="0" applyFont="1" applyAlignment="1">
      <alignment horizontal="justify"/>
    </xf>
    <xf numFmtId="0" fontId="2" fillId="0" borderId="18" xfId="0" applyFont="1" applyBorder="1" applyAlignment="1">
      <alignment horizontal="justify" vertical="center" wrapText="1"/>
    </xf>
    <xf numFmtId="0" fontId="2" fillId="0" borderId="29" xfId="0" applyFont="1" applyBorder="1" applyAlignment="1">
      <alignment horizontal="justify" vertical="center"/>
    </xf>
    <xf numFmtId="0" fontId="2" fillId="0" borderId="8" xfId="0" applyFont="1" applyBorder="1" applyAlignment="1">
      <alignment horizontal="justify" vertical="center"/>
    </xf>
    <xf numFmtId="0" fontId="2" fillId="0" borderId="18" xfId="0" applyFont="1" applyBorder="1" applyAlignment="1">
      <alignment horizontal="justify" wrapText="1"/>
    </xf>
    <xf numFmtId="0" fontId="2" fillId="0" borderId="29" xfId="0" applyFont="1" applyBorder="1" applyAlignment="1">
      <alignment horizontal="justify" wrapText="1"/>
    </xf>
    <xf numFmtId="0" fontId="2" fillId="0" borderId="8" xfId="0" applyFont="1" applyBorder="1" applyAlignment="1">
      <alignment horizont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1:G31"/>
  <sheetViews>
    <sheetView showGridLines="0" showZeros="0" workbookViewId="0">
      <selection activeCell="B2" sqref="B2:G2"/>
    </sheetView>
  </sheetViews>
  <sheetFormatPr baseColWidth="10" defaultRowHeight="15.75"/>
  <cols>
    <col min="1" max="1" width="3.7109375" style="1" customWidth="1"/>
    <col min="2" max="2" width="35.7109375" style="1" customWidth="1"/>
    <col min="3" max="5" width="12.7109375" style="1" customWidth="1"/>
    <col min="6" max="6" width="35.7109375" style="1" customWidth="1"/>
    <col min="7" max="7" width="12.7109375" style="1" customWidth="1"/>
    <col min="8" max="16384" width="11.42578125" style="1"/>
  </cols>
  <sheetData>
    <row r="1" spans="2:7" ht="16.5" thickBot="1"/>
    <row r="2" spans="2:7" ht="16.5" thickBot="1">
      <c r="B2" s="203" t="s">
        <v>168</v>
      </c>
      <c r="C2" s="204"/>
      <c r="D2" s="204"/>
      <c r="E2" s="204"/>
      <c r="F2" s="204"/>
      <c r="G2" s="205"/>
    </row>
    <row r="3" spans="2:7" s="2" customFormat="1" ht="31.5">
      <c r="B3" s="28" t="s">
        <v>67</v>
      </c>
      <c r="C3" s="29" t="s">
        <v>68</v>
      </c>
      <c r="D3" s="30" t="s">
        <v>99</v>
      </c>
      <c r="E3" s="29" t="s">
        <v>69</v>
      </c>
      <c r="F3" s="29" t="s">
        <v>70</v>
      </c>
      <c r="G3" s="31" t="s">
        <v>71</v>
      </c>
    </row>
    <row r="4" spans="2:7" ht="15" customHeight="1">
      <c r="B4" s="32" t="s">
        <v>73</v>
      </c>
      <c r="C4" s="10"/>
      <c r="D4" s="10"/>
      <c r="E4" s="10"/>
      <c r="F4" s="4" t="s">
        <v>74</v>
      </c>
      <c r="G4" s="33"/>
    </row>
    <row r="5" spans="2:7" ht="15" customHeight="1">
      <c r="B5" s="34" t="s">
        <v>75</v>
      </c>
      <c r="C5" s="251">
        <v>4530</v>
      </c>
      <c r="D5" s="251">
        <v>1290</v>
      </c>
      <c r="E5" s="11">
        <f t="shared" ref="E5:E10" si="0">C5-D5</f>
        <v>3240</v>
      </c>
      <c r="F5" s="5" t="s">
        <v>76</v>
      </c>
      <c r="G5" s="256">
        <v>70000</v>
      </c>
    </row>
    <row r="6" spans="2:7" ht="15" customHeight="1">
      <c r="B6" s="34" t="s">
        <v>77</v>
      </c>
      <c r="C6" s="251">
        <v>5100</v>
      </c>
      <c r="D6" s="251">
        <v>231</v>
      </c>
      <c r="E6" s="11">
        <f t="shared" si="0"/>
        <v>4869</v>
      </c>
      <c r="F6" s="5" t="s">
        <v>78</v>
      </c>
      <c r="G6" s="256">
        <v>9113</v>
      </c>
    </row>
    <row r="7" spans="2:7" ht="15" customHeight="1">
      <c r="B7" s="34" t="s">
        <v>79</v>
      </c>
      <c r="C7" s="251">
        <v>38482</v>
      </c>
      <c r="D7" s="251">
        <v>26432</v>
      </c>
      <c r="E7" s="11">
        <f t="shared" si="0"/>
        <v>12050</v>
      </c>
      <c r="F7" s="5" t="s">
        <v>107</v>
      </c>
      <c r="G7" s="256">
        <v>3807</v>
      </c>
    </row>
    <row r="8" spans="2:7" ht="15" customHeight="1">
      <c r="B8" s="34" t="s">
        <v>80</v>
      </c>
      <c r="C8" s="251">
        <v>74593</v>
      </c>
      <c r="D8" s="251">
        <v>45431</v>
      </c>
      <c r="E8" s="11">
        <f t="shared" si="0"/>
        <v>29162</v>
      </c>
      <c r="F8" s="5" t="s">
        <v>108</v>
      </c>
      <c r="G8" s="256">
        <v>123</v>
      </c>
    </row>
    <row r="9" spans="2:7" ht="15" customHeight="1">
      <c r="B9" s="34" t="s">
        <v>81</v>
      </c>
      <c r="C9" s="251">
        <v>3000</v>
      </c>
      <c r="D9" s="251"/>
      <c r="E9" s="11">
        <f t="shared" si="0"/>
        <v>3000</v>
      </c>
      <c r="F9" s="5" t="s">
        <v>82</v>
      </c>
      <c r="G9" s="256">
        <v>10065</v>
      </c>
    </row>
    <row r="10" spans="2:7" ht="15" customHeight="1">
      <c r="B10" s="34" t="s">
        <v>83</v>
      </c>
      <c r="C10" s="251">
        <v>17068</v>
      </c>
      <c r="D10" s="251">
        <v>4527</v>
      </c>
      <c r="E10" s="11">
        <f t="shared" si="0"/>
        <v>12541</v>
      </c>
      <c r="F10" s="15" t="s">
        <v>84</v>
      </c>
      <c r="G10" s="257">
        <v>43823</v>
      </c>
    </row>
    <row r="11" spans="2:7" ht="15" customHeight="1">
      <c r="B11" s="34" t="s">
        <v>102</v>
      </c>
      <c r="C11" s="251">
        <v>711</v>
      </c>
      <c r="D11" s="251">
        <v>54</v>
      </c>
      <c r="E11" s="11">
        <f>C11</f>
        <v>711</v>
      </c>
      <c r="F11" s="16" t="s">
        <v>109</v>
      </c>
      <c r="G11" s="258">
        <v>26100</v>
      </c>
    </row>
    <row r="12" spans="2:7" s="2" customFormat="1" ht="15" customHeight="1">
      <c r="B12" s="36"/>
      <c r="C12" s="6"/>
      <c r="D12" s="6"/>
      <c r="E12" s="6"/>
      <c r="F12" s="8" t="s">
        <v>85</v>
      </c>
      <c r="G12" s="37">
        <f>SUM(G5:G11)</f>
        <v>163031</v>
      </c>
    </row>
    <row r="13" spans="2:7" ht="15" customHeight="1">
      <c r="B13" s="38"/>
      <c r="C13" s="7"/>
      <c r="D13" s="7"/>
      <c r="E13" s="7"/>
      <c r="F13" s="17" t="s">
        <v>86</v>
      </c>
      <c r="G13" s="259">
        <v>33306</v>
      </c>
    </row>
    <row r="14" spans="2:7" s="2" customFormat="1" ht="15" customHeight="1">
      <c r="B14" s="39" t="s">
        <v>85</v>
      </c>
      <c r="C14" s="25">
        <f>SUM(C5:C11)</f>
        <v>143484</v>
      </c>
      <c r="D14" s="25">
        <f>SUM(D5:D11)</f>
        <v>77965</v>
      </c>
      <c r="E14" s="25">
        <f>C14-D14</f>
        <v>65519</v>
      </c>
      <c r="F14" s="18" t="s">
        <v>88</v>
      </c>
      <c r="G14" s="40">
        <f>G13</f>
        <v>33306</v>
      </c>
    </row>
    <row r="15" spans="2:7" ht="15" customHeight="1">
      <c r="B15" s="32" t="s">
        <v>87</v>
      </c>
      <c r="C15" s="25"/>
      <c r="D15" s="25"/>
      <c r="E15" s="25"/>
      <c r="F15" s="4" t="s">
        <v>89</v>
      </c>
      <c r="G15" s="41"/>
    </row>
    <row r="16" spans="2:7" ht="15" customHeight="1">
      <c r="B16" s="34" t="s">
        <v>104</v>
      </c>
      <c r="C16" s="252">
        <v>92083</v>
      </c>
      <c r="D16" s="252">
        <v>697</v>
      </c>
      <c r="E16" s="20">
        <f>C16-D16</f>
        <v>91386</v>
      </c>
      <c r="F16" s="5" t="s">
        <v>165</v>
      </c>
      <c r="G16" s="260">
        <v>26023</v>
      </c>
    </row>
    <row r="17" spans="2:7" ht="15" customHeight="1">
      <c r="B17" s="34" t="s">
        <v>103</v>
      </c>
      <c r="C17" s="252">
        <v>104933</v>
      </c>
      <c r="D17" s="252">
        <v>27</v>
      </c>
      <c r="E17" s="20">
        <f>C17-D17</f>
        <v>104906</v>
      </c>
      <c r="F17" s="5" t="s">
        <v>114</v>
      </c>
      <c r="G17" s="261">
        <v>102067</v>
      </c>
    </row>
    <row r="18" spans="2:7" ht="15" customHeight="1">
      <c r="B18" s="34" t="s">
        <v>90</v>
      </c>
      <c r="C18" s="252"/>
      <c r="D18" s="252"/>
      <c r="E18" s="20"/>
      <c r="F18" s="5" t="s">
        <v>93</v>
      </c>
      <c r="G18" s="261">
        <v>49761</v>
      </c>
    </row>
    <row r="19" spans="2:7" ht="15" customHeight="1">
      <c r="B19" s="34" t="s">
        <v>91</v>
      </c>
      <c r="C19" s="252">
        <v>64720</v>
      </c>
      <c r="D19" s="252">
        <v>205</v>
      </c>
      <c r="E19" s="20">
        <f t="shared" ref="E19:E26" si="1">C19-D19</f>
        <v>64515</v>
      </c>
      <c r="F19" s="22" t="s">
        <v>95</v>
      </c>
      <c r="G19" s="262">
        <v>15623</v>
      </c>
    </row>
    <row r="20" spans="2:7" ht="15" customHeight="1">
      <c r="B20" s="34" t="s">
        <v>92</v>
      </c>
      <c r="C20" s="252">
        <v>10533</v>
      </c>
      <c r="D20" s="252">
        <v>18</v>
      </c>
      <c r="E20" s="20">
        <f t="shared" si="1"/>
        <v>10515</v>
      </c>
      <c r="F20" s="5" t="s">
        <v>110</v>
      </c>
      <c r="G20" s="261">
        <v>6057</v>
      </c>
    </row>
    <row r="21" spans="2:7" ht="15" customHeight="1">
      <c r="B21" s="34" t="s">
        <v>105</v>
      </c>
      <c r="C21" s="252">
        <v>141</v>
      </c>
      <c r="D21" s="252"/>
      <c r="E21" s="20">
        <f t="shared" si="1"/>
        <v>141</v>
      </c>
      <c r="F21" s="22" t="s">
        <v>97</v>
      </c>
      <c r="G21" s="262">
        <v>2075</v>
      </c>
    </row>
    <row r="22" spans="2:7" ht="15" customHeight="1">
      <c r="B22" s="43" t="s">
        <v>94</v>
      </c>
      <c r="C22" s="253">
        <v>50000</v>
      </c>
      <c r="D22" s="253"/>
      <c r="E22" s="20">
        <f t="shared" si="1"/>
        <v>50000</v>
      </c>
      <c r="F22" s="19" t="s">
        <v>111</v>
      </c>
      <c r="G22" s="261">
        <v>698</v>
      </c>
    </row>
    <row r="23" spans="2:7" ht="15" customHeight="1">
      <c r="B23" s="34" t="s">
        <v>96</v>
      </c>
      <c r="C23" s="254">
        <v>6742</v>
      </c>
      <c r="D23" s="254"/>
      <c r="E23" s="20">
        <f t="shared" si="1"/>
        <v>6742</v>
      </c>
      <c r="F23" s="19"/>
      <c r="G23" s="42"/>
    </row>
    <row r="24" spans="2:7" ht="15" customHeight="1">
      <c r="B24" s="34" t="s">
        <v>106</v>
      </c>
      <c r="C24" s="252">
        <v>5393</v>
      </c>
      <c r="D24" s="252"/>
      <c r="E24" s="20">
        <f t="shared" si="1"/>
        <v>5393</v>
      </c>
      <c r="F24" s="23"/>
      <c r="G24" s="44"/>
    </row>
    <row r="25" spans="2:7" s="2" customFormat="1" ht="15" customHeight="1">
      <c r="B25" s="38" t="s">
        <v>112</v>
      </c>
      <c r="C25" s="255">
        <v>315</v>
      </c>
      <c r="D25" s="255"/>
      <c r="E25" s="14">
        <f t="shared" si="1"/>
        <v>315</v>
      </c>
      <c r="F25" s="24" t="s">
        <v>115</v>
      </c>
      <c r="G25" s="263">
        <v>791</v>
      </c>
    </row>
    <row r="26" spans="2:7" ht="15" customHeight="1">
      <c r="B26" s="45" t="s">
        <v>88</v>
      </c>
      <c r="C26" s="26">
        <f>SUM(C16:C25)</f>
        <v>334860</v>
      </c>
      <c r="D26" s="26">
        <f>SUM(D16:D24)</f>
        <v>947</v>
      </c>
      <c r="E26" s="26">
        <f t="shared" si="1"/>
        <v>333913</v>
      </c>
      <c r="F26" s="8" t="s">
        <v>98</v>
      </c>
      <c r="G26" s="37">
        <f>SUM(G16:G25)</f>
        <v>203095</v>
      </c>
    </row>
    <row r="27" spans="2:7" s="2" customFormat="1" ht="15" customHeight="1" thickBot="1">
      <c r="B27" s="72" t="s">
        <v>29</v>
      </c>
      <c r="C27" s="73">
        <f>C14+C26</f>
        <v>478344</v>
      </c>
      <c r="D27" s="73">
        <f>D14+D26</f>
        <v>78912</v>
      </c>
      <c r="E27" s="73">
        <f>E14+E26</f>
        <v>399432</v>
      </c>
      <c r="F27" s="74" t="s">
        <v>29</v>
      </c>
      <c r="G27" s="75">
        <f>G12+G14+G26</f>
        <v>399432</v>
      </c>
    </row>
    <row r="28" spans="2:7" ht="15" customHeight="1">
      <c r="B28" s="46" t="s">
        <v>113</v>
      </c>
      <c r="C28" s="3"/>
      <c r="D28" s="3"/>
      <c r="E28" s="3"/>
      <c r="F28" s="3" t="s">
        <v>166</v>
      </c>
      <c r="G28" s="264">
        <v>193</v>
      </c>
    </row>
    <row r="29" spans="2:7" ht="15" customHeight="1">
      <c r="B29" s="46"/>
      <c r="C29" s="3"/>
      <c r="D29" s="3"/>
      <c r="E29" s="3"/>
      <c r="F29" s="3" t="s">
        <v>167</v>
      </c>
      <c r="G29" s="47"/>
    </row>
    <row r="30" spans="2:7" ht="15" customHeight="1">
      <c r="B30" s="48"/>
      <c r="C30" s="3"/>
      <c r="D30" s="3"/>
      <c r="E30" s="3"/>
      <c r="F30" s="3" t="s">
        <v>152</v>
      </c>
      <c r="G30" s="264">
        <v>30</v>
      </c>
    </row>
    <row r="31" spans="2:7" ht="15" customHeight="1" thickBot="1">
      <c r="B31" s="49"/>
      <c r="C31" s="50"/>
      <c r="D31" s="50"/>
      <c r="E31" s="50"/>
      <c r="F31" s="51" t="s">
        <v>116</v>
      </c>
      <c r="G31" s="52"/>
    </row>
  </sheetData>
  <sheetProtection sheet="1" objects="1" scenarios="1"/>
  <mergeCells count="1">
    <mergeCell ref="B2:G2"/>
  </mergeCells>
  <phoneticPr fontId="0" type="noConversion"/>
  <pageMargins left="0" right="0" top="0" bottom="0"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B1:G31"/>
  <sheetViews>
    <sheetView showGridLines="0" showZeros="0" workbookViewId="0">
      <selection activeCell="B2" sqref="B2:G2"/>
    </sheetView>
  </sheetViews>
  <sheetFormatPr baseColWidth="10" defaultRowHeight="15.75"/>
  <cols>
    <col min="1" max="1" width="3.7109375" style="54" customWidth="1"/>
    <col min="2" max="2" width="35.7109375" style="54" customWidth="1"/>
    <col min="3" max="5" width="12.7109375" style="54" customWidth="1"/>
    <col min="6" max="6" width="35.7109375" style="54" customWidth="1"/>
    <col min="7" max="7" width="12.7109375" style="54" customWidth="1"/>
    <col min="8" max="16384" width="11.42578125" style="54"/>
  </cols>
  <sheetData>
    <row r="1" spans="2:7" ht="16.5" thickBot="1"/>
    <row r="2" spans="2:7" ht="16.5" customHeight="1" thickBot="1">
      <c r="B2" s="203" t="s">
        <v>169</v>
      </c>
      <c r="C2" s="204"/>
      <c r="D2" s="204"/>
      <c r="E2" s="204"/>
      <c r="F2" s="204"/>
      <c r="G2" s="205"/>
    </row>
    <row r="3" spans="2:7" s="55" customFormat="1" ht="31.5">
      <c r="B3" s="58" t="s">
        <v>67</v>
      </c>
      <c r="C3" s="59" t="s">
        <v>68</v>
      </c>
      <c r="D3" s="60" t="s">
        <v>99</v>
      </c>
      <c r="E3" s="59" t="s">
        <v>189</v>
      </c>
      <c r="F3" s="59" t="s">
        <v>70</v>
      </c>
      <c r="G3" s="61" t="s">
        <v>72</v>
      </c>
    </row>
    <row r="4" spans="2:7" ht="15" customHeight="1">
      <c r="B4" s="62" t="s">
        <v>73</v>
      </c>
      <c r="C4" s="10"/>
      <c r="D4" s="10"/>
      <c r="E4" s="10"/>
      <c r="F4" s="12" t="s">
        <v>74</v>
      </c>
      <c r="G4" s="33"/>
    </row>
    <row r="5" spans="2:7" ht="15" customHeight="1">
      <c r="B5" s="34" t="s">
        <v>75</v>
      </c>
      <c r="C5" s="251">
        <v>3740</v>
      </c>
      <c r="D5" s="251">
        <v>1136</v>
      </c>
      <c r="E5" s="11">
        <f t="shared" ref="E5:E10" si="0">C5-D5</f>
        <v>2604</v>
      </c>
      <c r="F5" s="5" t="s">
        <v>76</v>
      </c>
      <c r="G5" s="256">
        <v>70000</v>
      </c>
    </row>
    <row r="6" spans="2:7" ht="15" customHeight="1">
      <c r="B6" s="34" t="s">
        <v>77</v>
      </c>
      <c r="C6" s="251">
        <v>4185</v>
      </c>
      <c r="D6" s="251">
        <v>208</v>
      </c>
      <c r="E6" s="11">
        <f t="shared" si="0"/>
        <v>3977</v>
      </c>
      <c r="F6" s="5" t="s">
        <v>78</v>
      </c>
      <c r="G6" s="256">
        <v>9113</v>
      </c>
    </row>
    <row r="7" spans="2:7" ht="15" customHeight="1">
      <c r="B7" s="34" t="s">
        <v>79</v>
      </c>
      <c r="C7" s="251">
        <v>37232</v>
      </c>
      <c r="D7" s="251">
        <v>24941</v>
      </c>
      <c r="E7" s="11">
        <f t="shared" si="0"/>
        <v>12291</v>
      </c>
      <c r="F7" s="5" t="s">
        <v>107</v>
      </c>
      <c r="G7" s="256">
        <v>2214</v>
      </c>
    </row>
    <row r="8" spans="2:7" ht="15" customHeight="1">
      <c r="B8" s="34" t="s">
        <v>80</v>
      </c>
      <c r="C8" s="251">
        <v>72575</v>
      </c>
      <c r="D8" s="251">
        <v>42607</v>
      </c>
      <c r="E8" s="11">
        <f t="shared" si="0"/>
        <v>29968</v>
      </c>
      <c r="F8" s="5" t="s">
        <v>108</v>
      </c>
      <c r="G8" s="256">
        <v>123</v>
      </c>
    </row>
    <row r="9" spans="2:7" ht="15" customHeight="1">
      <c r="B9" s="34" t="s">
        <v>81</v>
      </c>
      <c r="C9" s="251">
        <v>1502</v>
      </c>
      <c r="D9" s="251"/>
      <c r="E9" s="11">
        <f t="shared" si="0"/>
        <v>1502</v>
      </c>
      <c r="F9" s="5" t="s">
        <v>82</v>
      </c>
      <c r="G9" s="256">
        <v>3057</v>
      </c>
    </row>
    <row r="10" spans="2:7" ht="15" customHeight="1">
      <c r="B10" s="34" t="s">
        <v>83</v>
      </c>
      <c r="C10" s="251">
        <v>15922</v>
      </c>
      <c r="D10" s="251">
        <v>25</v>
      </c>
      <c r="E10" s="11">
        <f t="shared" si="0"/>
        <v>15897</v>
      </c>
      <c r="F10" s="15" t="s">
        <v>84</v>
      </c>
      <c r="G10" s="257">
        <v>31852</v>
      </c>
    </row>
    <row r="11" spans="2:7" ht="15" customHeight="1">
      <c r="B11" s="34" t="s">
        <v>102</v>
      </c>
      <c r="C11" s="251">
        <v>1137</v>
      </c>
      <c r="D11" s="251">
        <v>48</v>
      </c>
      <c r="E11" s="11">
        <f>C11</f>
        <v>1137</v>
      </c>
      <c r="F11" s="57" t="s">
        <v>109</v>
      </c>
      <c r="G11" s="268">
        <v>41692</v>
      </c>
    </row>
    <row r="12" spans="2:7" ht="15" customHeight="1">
      <c r="B12" s="63"/>
      <c r="C12" s="23"/>
      <c r="D12" s="23"/>
      <c r="E12" s="23"/>
      <c r="F12" s="8" t="s">
        <v>85</v>
      </c>
      <c r="G12" s="64">
        <f>SUM(G5:G11)</f>
        <v>158051</v>
      </c>
    </row>
    <row r="13" spans="2:7" ht="15" customHeight="1">
      <c r="B13" s="34"/>
      <c r="C13" s="5"/>
      <c r="D13" s="5"/>
      <c r="E13" s="5"/>
      <c r="F13" s="17" t="s">
        <v>86</v>
      </c>
      <c r="G13" s="269">
        <v>35938</v>
      </c>
    </row>
    <row r="14" spans="2:7" s="55" customFormat="1" ht="15" customHeight="1">
      <c r="B14" s="45" t="s">
        <v>85</v>
      </c>
      <c r="C14" s="9">
        <f>SUM(C5:C11)</f>
        <v>136293</v>
      </c>
      <c r="D14" s="9">
        <f>SUM(D5:D11)</f>
        <v>68965</v>
      </c>
      <c r="E14" s="9">
        <f>C14-D14</f>
        <v>67328</v>
      </c>
      <c r="F14" s="8" t="s">
        <v>88</v>
      </c>
      <c r="G14" s="64">
        <f>G13</f>
        <v>35938</v>
      </c>
    </row>
    <row r="15" spans="2:7" s="55" customFormat="1" ht="15" customHeight="1">
      <c r="B15" s="65" t="s">
        <v>87</v>
      </c>
      <c r="C15" s="13"/>
      <c r="D15" s="13"/>
      <c r="E15" s="13"/>
      <c r="F15" s="56" t="s">
        <v>89</v>
      </c>
      <c r="G15" s="66"/>
    </row>
    <row r="16" spans="2:7" ht="15" customHeight="1">
      <c r="B16" s="34" t="s">
        <v>104</v>
      </c>
      <c r="C16" s="252">
        <v>101027</v>
      </c>
      <c r="D16" s="252">
        <v>637</v>
      </c>
      <c r="E16" s="11">
        <f>C16-D16</f>
        <v>100390</v>
      </c>
      <c r="F16" s="5" t="s">
        <v>165</v>
      </c>
      <c r="G16" s="270">
        <v>47811</v>
      </c>
    </row>
    <row r="17" spans="2:7" ht="15" customHeight="1">
      <c r="B17" s="34" t="s">
        <v>103</v>
      </c>
      <c r="C17" s="252">
        <v>110162</v>
      </c>
      <c r="D17" s="252"/>
      <c r="E17" s="11">
        <f>C17-D17</f>
        <v>110162</v>
      </c>
      <c r="F17" s="5" t="s">
        <v>114</v>
      </c>
      <c r="G17" s="256">
        <v>72014</v>
      </c>
    </row>
    <row r="18" spans="2:7" ht="15" customHeight="1">
      <c r="B18" s="34" t="s">
        <v>90</v>
      </c>
      <c r="C18" s="251"/>
      <c r="D18" s="251"/>
      <c r="E18" s="11"/>
      <c r="F18" s="5" t="s">
        <v>93</v>
      </c>
      <c r="G18" s="256">
        <v>51354</v>
      </c>
    </row>
    <row r="19" spans="2:7" ht="15" customHeight="1">
      <c r="B19" s="34" t="s">
        <v>91</v>
      </c>
      <c r="C19" s="251">
        <v>56595</v>
      </c>
      <c r="D19" s="251">
        <v>297</v>
      </c>
      <c r="E19" s="11">
        <f t="shared" ref="E19:E26" si="1">C19-D19</f>
        <v>56298</v>
      </c>
      <c r="F19" s="22" t="s">
        <v>95</v>
      </c>
      <c r="G19" s="271">
        <v>14228</v>
      </c>
    </row>
    <row r="20" spans="2:7" ht="15" customHeight="1">
      <c r="B20" s="34" t="s">
        <v>92</v>
      </c>
      <c r="C20" s="251">
        <v>3800</v>
      </c>
      <c r="D20" s="251">
        <v>24</v>
      </c>
      <c r="E20" s="11">
        <f t="shared" si="1"/>
        <v>3776</v>
      </c>
      <c r="F20" s="5" t="s">
        <v>110</v>
      </c>
      <c r="G20" s="256">
        <v>4500</v>
      </c>
    </row>
    <row r="21" spans="2:7" ht="15" customHeight="1">
      <c r="B21" s="34" t="s">
        <v>105</v>
      </c>
      <c r="C21" s="251">
        <v>270</v>
      </c>
      <c r="D21" s="251"/>
      <c r="E21" s="11">
        <f t="shared" si="1"/>
        <v>270</v>
      </c>
      <c r="F21" s="22" t="s">
        <v>97</v>
      </c>
      <c r="G21" s="271">
        <v>1025</v>
      </c>
    </row>
    <row r="22" spans="2:7" ht="15" customHeight="1">
      <c r="B22" s="43" t="s">
        <v>94</v>
      </c>
      <c r="C22" s="265">
        <v>40000</v>
      </c>
      <c r="D22" s="265"/>
      <c r="E22" s="11">
        <f t="shared" si="1"/>
        <v>40000</v>
      </c>
      <c r="F22" s="19" t="s">
        <v>111</v>
      </c>
      <c r="G22" s="261">
        <v>3126</v>
      </c>
    </row>
    <row r="23" spans="2:7" ht="15" customHeight="1">
      <c r="B23" s="34" t="s">
        <v>96</v>
      </c>
      <c r="C23" s="266">
        <v>5407</v>
      </c>
      <c r="D23" s="266"/>
      <c r="E23" s="11">
        <f t="shared" si="1"/>
        <v>5407</v>
      </c>
      <c r="F23" s="19"/>
      <c r="G23" s="35"/>
    </row>
    <row r="24" spans="2:7" ht="15" customHeight="1">
      <c r="B24" s="34" t="s">
        <v>106</v>
      </c>
      <c r="C24" s="251">
        <v>3865</v>
      </c>
      <c r="D24" s="251"/>
      <c r="E24" s="11">
        <f t="shared" si="1"/>
        <v>3865</v>
      </c>
      <c r="F24" s="23"/>
      <c r="G24" s="67"/>
    </row>
    <row r="25" spans="2:7" ht="15" customHeight="1">
      <c r="B25" s="38" t="s">
        <v>112</v>
      </c>
      <c r="C25" s="267">
        <v>570</v>
      </c>
      <c r="D25" s="267"/>
      <c r="E25" s="21">
        <f t="shared" si="1"/>
        <v>570</v>
      </c>
      <c r="F25" s="24" t="s">
        <v>115</v>
      </c>
      <c r="G25" s="263">
        <v>19</v>
      </c>
    </row>
    <row r="26" spans="2:7" s="55" customFormat="1" ht="15" customHeight="1">
      <c r="B26" s="45" t="s">
        <v>88</v>
      </c>
      <c r="C26" s="9">
        <f>SUM(C16:C25)</f>
        <v>321696</v>
      </c>
      <c r="D26" s="9">
        <f>SUM(D16:D24)</f>
        <v>958</v>
      </c>
      <c r="E26" s="9">
        <f t="shared" si="1"/>
        <v>320738</v>
      </c>
      <c r="F26" s="8" t="s">
        <v>98</v>
      </c>
      <c r="G26" s="64">
        <f>SUM(G16:G25)</f>
        <v>194077</v>
      </c>
    </row>
    <row r="27" spans="2:7" s="55" customFormat="1" ht="15" customHeight="1" thickBot="1">
      <c r="B27" s="68" t="s">
        <v>29</v>
      </c>
      <c r="C27" s="69">
        <f>C14+C26</f>
        <v>457989</v>
      </c>
      <c r="D27" s="69">
        <f>D14+D26</f>
        <v>69923</v>
      </c>
      <c r="E27" s="69">
        <f>E14+E26</f>
        <v>388066</v>
      </c>
      <c r="F27" s="70" t="s">
        <v>29</v>
      </c>
      <c r="G27" s="71">
        <f>G12+G14+G26</f>
        <v>388066</v>
      </c>
    </row>
    <row r="28" spans="2:7" ht="15" customHeight="1">
      <c r="B28" s="46" t="s">
        <v>113</v>
      </c>
      <c r="C28" s="3"/>
      <c r="D28" s="3"/>
      <c r="E28" s="3"/>
      <c r="F28" s="3" t="s">
        <v>166</v>
      </c>
      <c r="G28" s="47">
        <v>761</v>
      </c>
    </row>
    <row r="29" spans="2:7" ht="15" customHeight="1">
      <c r="B29" s="46"/>
      <c r="C29" s="3"/>
      <c r="D29" s="3"/>
      <c r="E29" s="3"/>
      <c r="F29" s="3" t="s">
        <v>180</v>
      </c>
      <c r="G29" s="47"/>
    </row>
    <row r="30" spans="2:7" ht="15" customHeight="1">
      <c r="B30" s="48"/>
      <c r="C30" s="3"/>
      <c r="D30" s="3"/>
      <c r="E30" s="3"/>
      <c r="F30" s="3" t="s">
        <v>152</v>
      </c>
      <c r="G30" s="47">
        <v>50</v>
      </c>
    </row>
    <row r="31" spans="2:7" ht="16.5" thickBot="1">
      <c r="B31" s="49"/>
      <c r="C31" s="50"/>
      <c r="D31" s="50"/>
      <c r="E31" s="50"/>
      <c r="F31" s="51" t="s">
        <v>116</v>
      </c>
      <c r="G31" s="52"/>
    </row>
  </sheetData>
  <sheetProtection sheet="1" objects="1" scenarios="1"/>
  <mergeCells count="1">
    <mergeCell ref="B2:G2"/>
  </mergeCells>
  <phoneticPr fontId="0" type="noConversion"/>
  <pageMargins left="0" right="0" top="0" bottom="0"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E47"/>
  <sheetViews>
    <sheetView showGridLines="0" showZeros="0" workbookViewId="0">
      <selection activeCell="B2" sqref="B2:E2"/>
    </sheetView>
  </sheetViews>
  <sheetFormatPr baseColWidth="10" defaultRowHeight="15.75"/>
  <cols>
    <col min="1" max="1" width="3.7109375" style="1" customWidth="1"/>
    <col min="2" max="2" width="35.7109375" style="1" customWidth="1"/>
    <col min="3" max="3" width="12.7109375" style="1" customWidth="1"/>
    <col min="4" max="4" width="35.7109375" style="1" customWidth="1"/>
    <col min="5" max="5" width="12.7109375" style="1" customWidth="1"/>
    <col min="6" max="16384" width="11.42578125" style="1"/>
  </cols>
  <sheetData>
    <row r="1" spans="2:5" ht="16.5" thickBot="1"/>
    <row r="2" spans="2:5" ht="15" customHeight="1" thickBot="1">
      <c r="B2" s="206" t="s">
        <v>170</v>
      </c>
      <c r="C2" s="207"/>
      <c r="D2" s="207"/>
      <c r="E2" s="208"/>
    </row>
    <row r="3" spans="2:5" ht="15" customHeight="1">
      <c r="B3" s="169" t="s">
        <v>5</v>
      </c>
      <c r="C3" s="170" t="s">
        <v>9</v>
      </c>
      <c r="D3" s="170" t="s">
        <v>6</v>
      </c>
      <c r="E3" s="171" t="s">
        <v>9</v>
      </c>
    </row>
    <row r="4" spans="2:5" s="2" customFormat="1" ht="15" customHeight="1">
      <c r="B4" s="172" t="s">
        <v>25</v>
      </c>
      <c r="C4" s="88"/>
      <c r="D4" s="89" t="s">
        <v>30</v>
      </c>
      <c r="E4" s="173"/>
    </row>
    <row r="5" spans="2:5" ht="15" customHeight="1">
      <c r="B5" s="174" t="s">
        <v>10</v>
      </c>
      <c r="C5" s="272"/>
      <c r="D5" s="85" t="s">
        <v>32</v>
      </c>
      <c r="E5" s="175"/>
    </row>
    <row r="6" spans="2:5" ht="15" customHeight="1">
      <c r="B6" s="176" t="s">
        <v>11</v>
      </c>
      <c r="C6" s="272"/>
      <c r="D6" s="79" t="s">
        <v>42</v>
      </c>
      <c r="E6" s="175">
        <v>272210</v>
      </c>
    </row>
    <row r="7" spans="2:5" ht="15" customHeight="1">
      <c r="B7" s="176" t="s">
        <v>12</v>
      </c>
      <c r="C7" s="273">
        <v>97910</v>
      </c>
      <c r="D7" s="79" t="s">
        <v>43</v>
      </c>
      <c r="E7" s="175">
        <v>-5229</v>
      </c>
    </row>
    <row r="8" spans="2:5" ht="15" customHeight="1">
      <c r="B8" s="176" t="s">
        <v>40</v>
      </c>
      <c r="C8" s="272">
        <v>8944</v>
      </c>
      <c r="D8" s="79" t="s">
        <v>44</v>
      </c>
      <c r="E8" s="175">
        <v>1156</v>
      </c>
    </row>
    <row r="9" spans="2:5" ht="15" customHeight="1">
      <c r="B9" s="176" t="s">
        <v>17</v>
      </c>
      <c r="C9" s="272">
        <v>54150</v>
      </c>
      <c r="D9" s="79" t="s">
        <v>0</v>
      </c>
      <c r="E9" s="175"/>
    </row>
    <row r="10" spans="2:5" ht="15" customHeight="1">
      <c r="B10" s="176" t="s">
        <v>18</v>
      </c>
      <c r="C10" s="272"/>
      <c r="D10" s="79" t="s">
        <v>45</v>
      </c>
      <c r="E10" s="175"/>
    </row>
    <row r="11" spans="2:5" ht="15" customHeight="1">
      <c r="B11" s="176" t="s">
        <v>41</v>
      </c>
      <c r="C11" s="272">
        <v>5600</v>
      </c>
      <c r="D11" s="79" t="s">
        <v>46</v>
      </c>
      <c r="E11" s="175">
        <v>15788</v>
      </c>
    </row>
    <row r="12" spans="2:5" ht="15" customHeight="1">
      <c r="B12" s="176" t="s">
        <v>13</v>
      </c>
      <c r="C12" s="272">
        <v>34000</v>
      </c>
      <c r="D12" s="79" t="s">
        <v>1</v>
      </c>
      <c r="E12" s="175">
        <v>400</v>
      </c>
    </row>
    <row r="13" spans="2:5" ht="15" customHeight="1">
      <c r="B13" s="176" t="s">
        <v>14</v>
      </c>
      <c r="C13" s="272">
        <v>16800</v>
      </c>
      <c r="D13" s="23"/>
      <c r="E13" s="175"/>
    </row>
    <row r="14" spans="2:5" ht="15" customHeight="1">
      <c r="B14" s="176" t="s">
        <v>39</v>
      </c>
      <c r="C14" s="272">
        <v>8350</v>
      </c>
      <c r="D14" s="79"/>
      <c r="E14" s="175"/>
    </row>
    <row r="15" spans="2:5" ht="15" customHeight="1">
      <c r="B15" s="176" t="s">
        <v>16</v>
      </c>
      <c r="C15" s="272"/>
      <c r="D15" s="23"/>
      <c r="E15" s="177"/>
    </row>
    <row r="16" spans="2:5" ht="15" customHeight="1">
      <c r="B16" s="176" t="s">
        <v>15</v>
      </c>
      <c r="C16" s="272"/>
      <c r="D16" s="23"/>
      <c r="E16" s="177"/>
    </row>
    <row r="17" spans="2:5" ht="15" customHeight="1">
      <c r="B17" s="176" t="s">
        <v>4</v>
      </c>
      <c r="C17" s="272">
        <v>330</v>
      </c>
      <c r="D17" s="23"/>
      <c r="E17" s="178"/>
    </row>
    <row r="18" spans="2:5" s="2" customFormat="1" ht="15" customHeight="1">
      <c r="B18" s="179" t="s">
        <v>7</v>
      </c>
      <c r="C18" s="77">
        <f>SUM(C5:C17)</f>
        <v>226084</v>
      </c>
      <c r="D18" s="86" t="s">
        <v>33</v>
      </c>
      <c r="E18" s="180">
        <f>SUM(E5:E17)</f>
        <v>284325</v>
      </c>
    </row>
    <row r="19" spans="2:5" ht="31.5">
      <c r="B19" s="181" t="s">
        <v>171</v>
      </c>
      <c r="C19" s="274"/>
      <c r="D19" s="87" t="s">
        <v>171</v>
      </c>
      <c r="E19" s="275"/>
    </row>
    <row r="20" spans="2:5" s="2" customFormat="1" ht="15" customHeight="1">
      <c r="B20" s="182" t="s">
        <v>26</v>
      </c>
      <c r="C20" s="78"/>
      <c r="D20" s="89" t="s">
        <v>31</v>
      </c>
      <c r="E20" s="183"/>
    </row>
    <row r="21" spans="2:5" ht="15" customHeight="1">
      <c r="B21" s="174" t="s">
        <v>53</v>
      </c>
      <c r="C21" s="83"/>
      <c r="D21" s="85" t="s">
        <v>50</v>
      </c>
      <c r="E21" s="177"/>
    </row>
    <row r="22" spans="2:5" ht="15" customHeight="1">
      <c r="B22" s="63" t="s">
        <v>47</v>
      </c>
      <c r="C22" s="83"/>
      <c r="D22" s="79" t="s">
        <v>34</v>
      </c>
      <c r="E22" s="175">
        <v>4650</v>
      </c>
    </row>
    <row r="23" spans="2:5" ht="15" customHeight="1">
      <c r="B23" s="176" t="s">
        <v>19</v>
      </c>
      <c r="C23" s="83">
        <v>9150</v>
      </c>
      <c r="D23" s="79" t="s">
        <v>35</v>
      </c>
      <c r="E23" s="175"/>
    </row>
    <row r="24" spans="2:5" ht="15" customHeight="1">
      <c r="B24" s="176" t="s">
        <v>20</v>
      </c>
      <c r="C24" s="83"/>
      <c r="D24" s="79" t="s">
        <v>52</v>
      </c>
      <c r="E24" s="175"/>
    </row>
    <row r="25" spans="2:5" ht="15" customHeight="1">
      <c r="B25" s="176" t="s">
        <v>21</v>
      </c>
      <c r="C25" s="83"/>
      <c r="D25" s="79" t="s">
        <v>51</v>
      </c>
      <c r="E25" s="175"/>
    </row>
    <row r="26" spans="2:5" ht="15" customHeight="1">
      <c r="B26" s="176" t="s">
        <v>48</v>
      </c>
      <c r="C26" s="83"/>
      <c r="D26" s="79" t="s">
        <v>36</v>
      </c>
      <c r="E26" s="175"/>
    </row>
    <row r="27" spans="2:5" ht="15" customHeight="1">
      <c r="B27" s="63"/>
      <c r="C27" s="82"/>
      <c r="D27" s="79" t="s">
        <v>49</v>
      </c>
      <c r="E27" s="276"/>
    </row>
    <row r="28" spans="2:5" s="2" customFormat="1" ht="15" customHeight="1">
      <c r="B28" s="184" t="s">
        <v>7</v>
      </c>
      <c r="C28" s="76">
        <f>SUM(C21:C27)</f>
        <v>9150</v>
      </c>
      <c r="D28" s="86" t="s">
        <v>7</v>
      </c>
      <c r="E28" s="185">
        <f>SUM(E21:E27)</f>
        <v>4650</v>
      </c>
    </row>
    <row r="29" spans="2:5" s="2" customFormat="1" ht="15" customHeight="1">
      <c r="B29" s="182" t="s">
        <v>27</v>
      </c>
      <c r="C29" s="78"/>
      <c r="D29" s="84" t="s">
        <v>65</v>
      </c>
      <c r="E29" s="186"/>
    </row>
    <row r="30" spans="2:5" ht="15" customHeight="1">
      <c r="B30" s="174" t="s">
        <v>54</v>
      </c>
      <c r="C30" s="83">
        <v>1697</v>
      </c>
      <c r="D30" s="85" t="s">
        <v>56</v>
      </c>
      <c r="E30" s="175">
        <v>20000</v>
      </c>
    </row>
    <row r="31" spans="2:5" ht="15" customHeight="1">
      <c r="B31" s="176" t="s">
        <v>55</v>
      </c>
      <c r="C31" s="83"/>
      <c r="D31" s="79" t="s">
        <v>57</v>
      </c>
      <c r="E31" s="175"/>
    </row>
    <row r="32" spans="2:5" ht="15" customHeight="1">
      <c r="B32" s="176" t="s">
        <v>60</v>
      </c>
      <c r="C32" s="83"/>
      <c r="D32" s="79" t="s">
        <v>58</v>
      </c>
      <c r="E32" s="175"/>
    </row>
    <row r="33" spans="2:5" ht="15" customHeight="1">
      <c r="B33" s="176" t="s">
        <v>61</v>
      </c>
      <c r="C33" s="83"/>
      <c r="D33" s="79" t="s">
        <v>59</v>
      </c>
      <c r="E33" s="175"/>
    </row>
    <row r="34" spans="2:5" ht="15" customHeight="1">
      <c r="B34" s="176"/>
      <c r="C34" s="83"/>
      <c r="D34" s="79" t="s">
        <v>66</v>
      </c>
      <c r="E34" s="175"/>
    </row>
    <row r="35" spans="2:5" ht="15" customHeight="1">
      <c r="B35" s="176" t="s">
        <v>63</v>
      </c>
      <c r="C35" s="83"/>
      <c r="D35" s="90" t="s">
        <v>52</v>
      </c>
      <c r="E35" s="175"/>
    </row>
    <row r="36" spans="2:5" ht="15" customHeight="1">
      <c r="B36" s="176" t="s">
        <v>64</v>
      </c>
      <c r="C36" s="82"/>
      <c r="D36" s="23" t="s">
        <v>51</v>
      </c>
      <c r="E36" s="276"/>
    </row>
    <row r="37" spans="2:5" s="2" customFormat="1" ht="15" customHeight="1">
      <c r="B37" s="187" t="s">
        <v>7</v>
      </c>
      <c r="C37" s="78">
        <f>SUM(C30:C36)</f>
        <v>1697</v>
      </c>
      <c r="D37" s="91" t="s">
        <v>7</v>
      </c>
      <c r="E37" s="186">
        <f>SUM(E30:E36)</f>
        <v>20000</v>
      </c>
    </row>
    <row r="38" spans="2:5" ht="15" customHeight="1">
      <c r="B38" s="174" t="s">
        <v>22</v>
      </c>
      <c r="C38" s="277">
        <v>3621</v>
      </c>
      <c r="D38" s="93"/>
      <c r="E38" s="188"/>
    </row>
    <row r="39" spans="2:5" ht="15" customHeight="1">
      <c r="B39" s="189" t="s">
        <v>62</v>
      </c>
      <c r="C39" s="278">
        <v>24600</v>
      </c>
      <c r="D39" s="27"/>
      <c r="E39" s="190"/>
    </row>
    <row r="40" spans="2:5" s="2" customFormat="1" ht="15" customHeight="1">
      <c r="B40" s="191" t="s">
        <v>28</v>
      </c>
      <c r="C40" s="76">
        <f>C18+C28+C37+C38+C39</f>
        <v>265152</v>
      </c>
      <c r="D40" s="96" t="s">
        <v>37</v>
      </c>
      <c r="E40" s="192">
        <f>E18+E28+E37</f>
        <v>308975</v>
      </c>
    </row>
    <row r="41" spans="2:5" s="2" customFormat="1" ht="15" customHeight="1">
      <c r="B41" s="193" t="s">
        <v>23</v>
      </c>
      <c r="C41" s="92">
        <f>IF(E40&gt;C40,E40-C40,"")</f>
        <v>43823</v>
      </c>
      <c r="D41" s="80" t="s">
        <v>38</v>
      </c>
      <c r="E41" s="185" t="str">
        <f>IF(C40&gt;E40,C40-E40,"")</f>
        <v/>
      </c>
    </row>
    <row r="42" spans="2:5" s="2" customFormat="1" ht="15" customHeight="1">
      <c r="B42" s="194" t="s">
        <v>29</v>
      </c>
      <c r="C42" s="76">
        <f>E42</f>
        <v>308975</v>
      </c>
      <c r="D42" s="95" t="s">
        <v>29</v>
      </c>
      <c r="E42" s="185">
        <f>E40</f>
        <v>308975</v>
      </c>
    </row>
    <row r="43" spans="2:5" ht="15" customHeight="1">
      <c r="B43" s="195" t="s">
        <v>2</v>
      </c>
      <c r="C43" s="81">
        <f>E18-C18</f>
        <v>58241</v>
      </c>
      <c r="D43" s="93"/>
      <c r="E43" s="196"/>
    </row>
    <row r="44" spans="2:5" ht="15" customHeight="1">
      <c r="B44" s="197" t="s">
        <v>8</v>
      </c>
      <c r="C44" s="83">
        <f>E28-C28</f>
        <v>-4500</v>
      </c>
      <c r="D44" s="94"/>
      <c r="E44" s="198"/>
    </row>
    <row r="45" spans="2:5" ht="15" customHeight="1">
      <c r="B45" s="197" t="s">
        <v>24</v>
      </c>
      <c r="C45" s="83">
        <f>C43+C44</f>
        <v>53741</v>
      </c>
      <c r="D45" s="94"/>
      <c r="E45" s="198"/>
    </row>
    <row r="46" spans="2:5" ht="15" customHeight="1">
      <c r="B46" s="197" t="s">
        <v>3</v>
      </c>
      <c r="C46" s="83">
        <f>E37-C37</f>
        <v>18303</v>
      </c>
      <c r="D46" s="94"/>
      <c r="E46" s="198"/>
    </row>
    <row r="47" spans="2:5" ht="15" customHeight="1" thickBot="1">
      <c r="B47" s="199" t="s">
        <v>146</v>
      </c>
      <c r="C47" s="200">
        <f>C45+C46-C38-C39</f>
        <v>43823</v>
      </c>
      <c r="D47" s="201"/>
      <c r="E47" s="202"/>
    </row>
  </sheetData>
  <sheetProtection sheet="1" objects="1" scenarios="1"/>
  <mergeCells count="1">
    <mergeCell ref="B2:E2"/>
  </mergeCells>
  <phoneticPr fontId="0" type="noConversion"/>
  <pageMargins left="0.19685039370078741" right="0.19685039370078741" top="0.19685039370078741" bottom="0.19685039370078741" header="0.51181102362204722" footer="0.51181102362204722"/>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dimension ref="B1:G18"/>
  <sheetViews>
    <sheetView showGridLines="0" showZeros="0" workbookViewId="0">
      <selection activeCell="B2" sqref="B2:F2"/>
    </sheetView>
  </sheetViews>
  <sheetFormatPr baseColWidth="10" defaultRowHeight="15.75"/>
  <cols>
    <col min="1" max="1" width="3.7109375" style="97" customWidth="1"/>
    <col min="2" max="2" width="2.5703125" style="97" customWidth="1"/>
    <col min="3" max="3" width="60.7109375" style="97" customWidth="1"/>
    <col min="4" max="6" width="12.7109375" style="97" customWidth="1"/>
    <col min="7" max="16384" width="11.42578125" style="97"/>
  </cols>
  <sheetData>
    <row r="1" spans="2:6" ht="16.5" thickBot="1"/>
    <row r="2" spans="2:6" s="99" customFormat="1" ht="16.5" thickBot="1">
      <c r="B2" s="209" t="s">
        <v>173</v>
      </c>
      <c r="C2" s="210"/>
      <c r="D2" s="210"/>
      <c r="E2" s="210"/>
      <c r="F2" s="211"/>
    </row>
    <row r="3" spans="2:6" s="99" customFormat="1" ht="31.5">
      <c r="B3" s="214" t="s">
        <v>174</v>
      </c>
      <c r="C3" s="215"/>
      <c r="D3" s="59" t="s">
        <v>72</v>
      </c>
      <c r="E3" s="59" t="s">
        <v>71</v>
      </c>
      <c r="F3" s="107" t="s">
        <v>172</v>
      </c>
    </row>
    <row r="4" spans="2:6">
      <c r="B4" s="108"/>
      <c r="C4" s="100" t="s">
        <v>133</v>
      </c>
      <c r="D4" s="104">
        <f>'Bilan N-1'!G12+'Bilan N-1'!G14+'Bilan N-1'!G16+'Bilan N-1'!G17-'Bilan N-1'!G28-'Bilan N-1'!G30+'Bilan N-1'!D27</f>
        <v>382926</v>
      </c>
      <c r="E4" s="104">
        <f>'Bilan N'!G12+'Bilan N'!G14+'Bilan N'!G16+'Bilan N'!G17-'Bilan N'!G28-'Bilan N'!G30+'Bilan N'!D27</f>
        <v>403116</v>
      </c>
      <c r="F4" s="109"/>
    </row>
    <row r="5" spans="2:6">
      <c r="B5" s="53" t="s">
        <v>100</v>
      </c>
      <c r="C5" s="101" t="s">
        <v>134</v>
      </c>
      <c r="D5" s="20">
        <f>'Bilan N-1'!C14</f>
        <v>136293</v>
      </c>
      <c r="E5" s="20">
        <f>'Bilan N'!C14</f>
        <v>143484</v>
      </c>
      <c r="F5" s="42"/>
    </row>
    <row r="6" spans="2:6" s="99" customFormat="1">
      <c r="B6" s="110" t="s">
        <v>101</v>
      </c>
      <c r="C6" s="102" t="s">
        <v>135</v>
      </c>
      <c r="D6" s="105">
        <f>D4-D5</f>
        <v>246633</v>
      </c>
      <c r="E6" s="105">
        <f>E4-E5</f>
        <v>259632</v>
      </c>
      <c r="F6" s="111">
        <f>E6-D6</f>
        <v>12999</v>
      </c>
    </row>
    <row r="7" spans="2:6">
      <c r="B7" s="53"/>
      <c r="C7" s="101" t="s">
        <v>136</v>
      </c>
      <c r="D7" s="20">
        <f>'Bilan N-1'!C16+'Bilan N-1'!C17+'Bilan N-1'!C19+'Bilan N-1'!C20+'Bilan N-1'!C25+'Bilan N-1'!C24</f>
        <v>276019</v>
      </c>
      <c r="E7" s="20">
        <f>'Bilan N'!C16+'Bilan N'!C17+'Bilan N'!C19+'Bilan N'!C24+'Bilan N'!C25+'Bilan N'!C20</f>
        <v>277977</v>
      </c>
      <c r="F7" s="42"/>
    </row>
    <row r="8" spans="2:6">
      <c r="B8" s="53" t="s">
        <v>100</v>
      </c>
      <c r="C8" s="101" t="s">
        <v>137</v>
      </c>
      <c r="D8" s="20">
        <f>'Bilan N-1'!G18+'Bilan N-1'!G19+'Bilan N-1'!G20+'Bilan N-1'!G22+'Bilan N-1'!G25</f>
        <v>73227</v>
      </c>
      <c r="E8" s="20">
        <f>'Bilan N'!G18+'Bilan N'!G19+'Bilan N'!G20+'Bilan N'!G25+'Bilan N'!G22</f>
        <v>72930</v>
      </c>
      <c r="F8" s="42"/>
    </row>
    <row r="9" spans="2:6" s="99" customFormat="1">
      <c r="B9" s="110" t="s">
        <v>101</v>
      </c>
      <c r="C9" s="102" t="s">
        <v>138</v>
      </c>
      <c r="D9" s="106">
        <f>D7-D8</f>
        <v>202792</v>
      </c>
      <c r="E9" s="106">
        <f>E7-E8</f>
        <v>205047</v>
      </c>
      <c r="F9" s="112">
        <f>E9-D9</f>
        <v>2255</v>
      </c>
    </row>
    <row r="10" spans="2:6">
      <c r="B10" s="53"/>
      <c r="C10" s="101" t="s">
        <v>139</v>
      </c>
      <c r="D10" s="20">
        <f>'Bilan N-1'!C22+'Bilan N-1'!C21</f>
        <v>40270</v>
      </c>
      <c r="E10" s="20">
        <f>'Bilan N'!C22+'Bilan N'!C21</f>
        <v>50141</v>
      </c>
      <c r="F10" s="42"/>
    </row>
    <row r="11" spans="2:6">
      <c r="B11" s="53" t="s">
        <v>100</v>
      </c>
      <c r="C11" s="101" t="s">
        <v>140</v>
      </c>
      <c r="D11" s="20">
        <f>'Bilan N-1'!G21+'Bilan N-1'!G30</f>
        <v>1075</v>
      </c>
      <c r="E11" s="20">
        <f>'Bilan N'!G21+'Bilan N'!G30</f>
        <v>2105</v>
      </c>
      <c r="F11" s="42"/>
    </row>
    <row r="12" spans="2:6" s="99" customFormat="1">
      <c r="B12" s="110" t="s">
        <v>101</v>
      </c>
      <c r="C12" s="102" t="s">
        <v>141</v>
      </c>
      <c r="D12" s="106">
        <f>D10-D11</f>
        <v>39195</v>
      </c>
      <c r="E12" s="106">
        <f>E10-E11</f>
        <v>48036</v>
      </c>
      <c r="F12" s="112">
        <f>E12-D12</f>
        <v>8841</v>
      </c>
    </row>
    <row r="13" spans="2:6" s="99" customFormat="1">
      <c r="B13" s="110"/>
      <c r="C13" s="102" t="s">
        <v>142</v>
      </c>
      <c r="D13" s="106"/>
      <c r="E13" s="106"/>
      <c r="F13" s="112">
        <f>F9+F12</f>
        <v>11096</v>
      </c>
    </row>
    <row r="14" spans="2:6">
      <c r="B14" s="53"/>
      <c r="C14" s="101" t="s">
        <v>143</v>
      </c>
      <c r="D14" s="20">
        <f>'Bilan N-1'!C23</f>
        <v>5407</v>
      </c>
      <c r="E14" s="20">
        <f>'Bilan N'!C23</f>
        <v>6742</v>
      </c>
      <c r="F14" s="42"/>
    </row>
    <row r="15" spans="2:6">
      <c r="B15" s="53" t="s">
        <v>100</v>
      </c>
      <c r="C15" s="101" t="s">
        <v>144</v>
      </c>
      <c r="D15" s="20">
        <f>'Bilan N-1'!G28</f>
        <v>761</v>
      </c>
      <c r="E15" s="20">
        <f>'Bilan N'!G28</f>
        <v>193</v>
      </c>
      <c r="F15" s="42"/>
    </row>
    <row r="16" spans="2:6" s="99" customFormat="1">
      <c r="B16" s="110" t="s">
        <v>101</v>
      </c>
      <c r="C16" s="103" t="s">
        <v>145</v>
      </c>
      <c r="D16" s="106">
        <f>D14-D15</f>
        <v>4646</v>
      </c>
      <c r="E16" s="106">
        <f>E14-E15</f>
        <v>6549</v>
      </c>
      <c r="F16" s="112">
        <f>E16-D16</f>
        <v>1903</v>
      </c>
    </row>
    <row r="17" spans="2:7" ht="40.5" customHeight="1" thickBot="1">
      <c r="B17" s="212" t="s">
        <v>179</v>
      </c>
      <c r="C17" s="213"/>
      <c r="D17" s="113">
        <f>D9+D12+D16</f>
        <v>246633</v>
      </c>
      <c r="E17" s="113">
        <f>E9+E12+E16</f>
        <v>259632</v>
      </c>
      <c r="F17" s="114">
        <f>F9+F12+F16</f>
        <v>12999</v>
      </c>
      <c r="G17" s="98"/>
    </row>
    <row r="18" spans="2:7">
      <c r="E18" s="98"/>
      <c r="F18" s="98"/>
    </row>
  </sheetData>
  <sheetProtection sheet="1" objects="1" scenarios="1"/>
  <mergeCells count="3">
    <mergeCell ref="B2:F2"/>
    <mergeCell ref="B17:C17"/>
    <mergeCell ref="B3:C3"/>
  </mergeCells>
  <phoneticPr fontId="0" type="noConversion"/>
  <pageMargins left="0" right="0" top="0" bottom="0"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B1:N53"/>
  <sheetViews>
    <sheetView showGridLines="0" showZeros="0" tabSelected="1" topLeftCell="A35" workbookViewId="0">
      <selection activeCell="B2" sqref="B2:G45"/>
    </sheetView>
  </sheetViews>
  <sheetFormatPr baseColWidth="10" defaultRowHeight="15.75"/>
  <cols>
    <col min="1" max="1" width="3.7109375" style="1" customWidth="1"/>
    <col min="2" max="2" width="25.7109375" style="1" customWidth="1"/>
    <col min="3" max="3" width="14.7109375" style="1" customWidth="1"/>
    <col min="4" max="4" width="6.7109375" style="1" customWidth="1"/>
    <col min="5" max="7" width="14.7109375" style="1" customWidth="1"/>
    <col min="8" max="8" width="3.7109375" style="1" bestFit="1" customWidth="1"/>
    <col min="9" max="16384" width="11.42578125" style="1"/>
  </cols>
  <sheetData>
    <row r="1" spans="2:8" ht="16.5" thickBot="1"/>
    <row r="2" spans="2:8" s="97" customFormat="1" ht="16.5" thickBot="1">
      <c r="B2" s="203" t="s">
        <v>177</v>
      </c>
      <c r="C2" s="204"/>
      <c r="D2" s="204"/>
      <c r="E2" s="204"/>
      <c r="F2" s="204"/>
      <c r="G2" s="205"/>
    </row>
    <row r="3" spans="2:8" s="97" customFormat="1">
      <c r="B3" s="216" t="s">
        <v>163</v>
      </c>
      <c r="C3" s="217"/>
      <c r="D3" s="217"/>
      <c r="E3" s="217"/>
      <c r="F3" s="217"/>
      <c r="G3" s="218"/>
      <c r="H3" s="118"/>
    </row>
    <row r="4" spans="2:8" s="97" customFormat="1">
      <c r="B4" s="143" t="s">
        <v>42</v>
      </c>
      <c r="C4" s="125"/>
      <c r="D4" s="125"/>
      <c r="E4" s="125"/>
      <c r="F4" s="126"/>
      <c r="G4" s="144">
        <f>'Tableau de résultat'!E6</f>
        <v>272210</v>
      </c>
    </row>
    <row r="5" spans="2:8" s="97" customFormat="1">
      <c r="B5" s="145" t="s">
        <v>43</v>
      </c>
      <c r="F5" s="127"/>
      <c r="G5" s="146">
        <f>'Tableau de résultat'!E7</f>
        <v>-5229</v>
      </c>
    </row>
    <row r="6" spans="2:8" s="97" customFormat="1">
      <c r="B6" s="145" t="s">
        <v>44</v>
      </c>
      <c r="F6" s="127"/>
      <c r="G6" s="146">
        <f>'Tableau de résultat'!E8</f>
        <v>1156</v>
      </c>
    </row>
    <row r="7" spans="2:8" s="97" customFormat="1">
      <c r="B7" s="145" t="s">
        <v>117</v>
      </c>
      <c r="F7" s="127"/>
      <c r="G7" s="146">
        <f>SUM(G4:G6)</f>
        <v>268137</v>
      </c>
    </row>
    <row r="8" spans="2:8" s="97" customFormat="1">
      <c r="B8" s="145" t="s">
        <v>121</v>
      </c>
      <c r="F8" s="127"/>
      <c r="G8" s="146">
        <f>SUM('Tableau de résultat'!C7:C9)</f>
        <v>161004</v>
      </c>
    </row>
    <row r="9" spans="2:8" s="97" customFormat="1">
      <c r="B9" s="145" t="s">
        <v>118</v>
      </c>
      <c r="F9" s="127"/>
      <c r="G9" s="146">
        <f>G7-G8</f>
        <v>107133</v>
      </c>
    </row>
    <row r="10" spans="2:8" s="97" customFormat="1">
      <c r="B10" s="145" t="s">
        <v>119</v>
      </c>
      <c r="F10" s="127"/>
      <c r="G10" s="146">
        <f>'Tableau de résultat'!C12+'Tableau de résultat'!C13</f>
        <v>50800</v>
      </c>
    </row>
    <row r="11" spans="2:8" s="97" customFormat="1">
      <c r="B11" s="145" t="s">
        <v>131</v>
      </c>
      <c r="F11" s="127"/>
      <c r="G11" s="147">
        <f>'Tableau de résultat'!C11</f>
        <v>5600</v>
      </c>
    </row>
    <row r="12" spans="2:8" s="99" customFormat="1">
      <c r="B12" s="222" t="s">
        <v>122</v>
      </c>
      <c r="C12" s="223"/>
      <c r="D12" s="223"/>
      <c r="E12" s="223"/>
      <c r="F12" s="224"/>
      <c r="G12" s="148">
        <f>G9-G10-G11</f>
        <v>50733</v>
      </c>
    </row>
    <row r="13" spans="2:8" s="97" customFormat="1">
      <c r="B13" s="225" t="s">
        <v>175</v>
      </c>
      <c r="C13" s="226"/>
      <c r="D13" s="226"/>
      <c r="E13" s="226"/>
      <c r="F13" s="226"/>
      <c r="G13" s="227"/>
    </row>
    <row r="14" spans="2:8" s="97" customFormat="1" ht="51.75" customHeight="1">
      <c r="B14" s="244" t="s">
        <v>181</v>
      </c>
      <c r="C14" s="245"/>
      <c r="D14" s="245"/>
      <c r="E14" s="245"/>
      <c r="F14" s="246"/>
      <c r="G14" s="149"/>
    </row>
    <row r="15" spans="2:8" s="99" customFormat="1" ht="18" customHeight="1">
      <c r="B15" s="150" t="s">
        <v>176</v>
      </c>
      <c r="C15" s="121" t="s">
        <v>123</v>
      </c>
      <c r="D15" s="121" t="s">
        <v>100</v>
      </c>
      <c r="E15" s="120" t="s">
        <v>124</v>
      </c>
      <c r="F15" s="141"/>
      <c r="G15" s="151"/>
    </row>
    <row r="16" spans="2:8" s="97" customFormat="1" ht="18" customHeight="1">
      <c r="B16" s="152" t="s">
        <v>176</v>
      </c>
      <c r="C16" s="128">
        <f>G12</f>
        <v>50733</v>
      </c>
      <c r="D16" s="129" t="s">
        <v>100</v>
      </c>
      <c r="E16" s="128">
        <f>'Alalyse du Bilan'!F9</f>
        <v>2255</v>
      </c>
      <c r="F16" s="142" t="s">
        <v>101</v>
      </c>
      <c r="G16" s="153">
        <f>C16-E16</f>
        <v>48478</v>
      </c>
    </row>
    <row r="17" spans="2:8" s="97" customFormat="1">
      <c r="B17" s="219" t="s">
        <v>153</v>
      </c>
      <c r="C17" s="220"/>
      <c r="D17" s="220"/>
      <c r="E17" s="220"/>
      <c r="F17" s="220"/>
      <c r="G17" s="221"/>
      <c r="H17" s="123"/>
    </row>
    <row r="18" spans="2:8" s="97" customFormat="1" ht="18" customHeight="1">
      <c r="B18" s="247" t="s">
        <v>182</v>
      </c>
      <c r="C18" s="248"/>
      <c r="D18" s="248"/>
      <c r="E18" s="248"/>
      <c r="F18" s="248"/>
      <c r="G18" s="249"/>
      <c r="H18" s="122"/>
    </row>
    <row r="19" spans="2:8" s="99" customFormat="1" ht="18" customHeight="1">
      <c r="B19" s="239" t="s">
        <v>154</v>
      </c>
      <c r="C19" s="240"/>
      <c r="D19" s="240"/>
      <c r="E19" s="241"/>
      <c r="F19" s="136" t="s">
        <v>155</v>
      </c>
      <c r="G19" s="154"/>
      <c r="H19" s="123"/>
    </row>
    <row r="20" spans="2:8" s="97" customFormat="1" ht="18" customHeight="1">
      <c r="B20" s="145" t="s">
        <v>125</v>
      </c>
      <c r="E20" s="127"/>
      <c r="F20" s="132">
        <f>'Bilan N-1'!C19+'Bilan N-1'!C20+'Bilan N-1'!C24+'Bilan N-1'!C25</f>
        <v>64830</v>
      </c>
      <c r="G20" s="155"/>
    </row>
    <row r="21" spans="2:8" s="97" customFormat="1" ht="27" customHeight="1">
      <c r="B21" s="228" t="s">
        <v>157</v>
      </c>
      <c r="C21" s="229"/>
      <c r="D21" s="229"/>
      <c r="E21" s="250"/>
      <c r="F21" s="132"/>
      <c r="G21" s="155"/>
    </row>
    <row r="22" spans="2:8" s="97" customFormat="1" ht="18" customHeight="1">
      <c r="B22" s="145" t="s">
        <v>156</v>
      </c>
      <c r="E22" s="127"/>
      <c r="F22" s="132">
        <f>'Tableau de résultat'!E6</f>
        <v>272210</v>
      </c>
      <c r="G22" s="155"/>
    </row>
    <row r="23" spans="2:8" s="97" customFormat="1" ht="18" customHeight="1">
      <c r="B23" s="145" t="s">
        <v>44</v>
      </c>
      <c r="E23" s="127"/>
      <c r="F23" s="132">
        <f>'Tableau de résultat'!E8</f>
        <v>1156</v>
      </c>
      <c r="G23" s="155"/>
    </row>
    <row r="24" spans="2:8" s="97" customFormat="1" ht="18" customHeight="1">
      <c r="B24" s="145" t="s">
        <v>159</v>
      </c>
      <c r="E24" s="127"/>
      <c r="F24" s="115">
        <f>-('Bilan N'!C19+'Bilan N'!C20+'Bilan N'!C24+'Bilan N'!C25)</f>
        <v>-80961</v>
      </c>
      <c r="G24" s="155"/>
    </row>
    <row r="25" spans="2:8" s="97" customFormat="1" ht="18" customHeight="1">
      <c r="B25" s="242"/>
      <c r="C25" s="243"/>
      <c r="D25" s="133"/>
      <c r="E25" s="134" t="s">
        <v>7</v>
      </c>
      <c r="F25" s="130">
        <f>SUM(F20:F24)</f>
        <v>257235</v>
      </c>
      <c r="G25" s="156">
        <f>F25</f>
        <v>257235</v>
      </c>
    </row>
    <row r="26" spans="2:8" s="99" customFormat="1" ht="18" customHeight="1">
      <c r="B26" s="239" t="s">
        <v>158</v>
      </c>
      <c r="C26" s="240"/>
      <c r="D26" s="240"/>
      <c r="E26" s="241"/>
      <c r="F26" s="137" t="s">
        <v>155</v>
      </c>
      <c r="G26" s="157"/>
    </row>
    <row r="27" spans="2:8" s="97" customFormat="1" ht="18" customHeight="1">
      <c r="B27" s="143" t="s">
        <v>126</v>
      </c>
      <c r="C27" s="125"/>
      <c r="D27" s="125"/>
      <c r="E27" s="125"/>
      <c r="F27" s="117">
        <f>'Bilan N-1'!G18+'Bilan N-1'!G19+'Bilan N-1'!G20+'Bilan N-1'!G22+'Bilan N-1'!G25</f>
        <v>73227</v>
      </c>
      <c r="G27" s="158"/>
    </row>
    <row r="28" spans="2:8" s="97" customFormat="1" ht="27.75" customHeight="1">
      <c r="B28" s="228" t="s">
        <v>161</v>
      </c>
      <c r="C28" s="229"/>
      <c r="D28" s="229"/>
      <c r="E28" s="229"/>
      <c r="F28" s="116"/>
      <c r="G28" s="158"/>
    </row>
    <row r="29" spans="2:8" s="97" customFormat="1" ht="18" customHeight="1">
      <c r="B29" s="145" t="s">
        <v>132</v>
      </c>
      <c r="F29" s="116">
        <f>'Tableau de résultat'!C7</f>
        <v>97910</v>
      </c>
      <c r="G29" s="158"/>
    </row>
    <row r="30" spans="2:8" s="97" customFormat="1" ht="18" customHeight="1">
      <c r="B30" s="145" t="s">
        <v>127</v>
      </c>
      <c r="F30" s="116">
        <f>'Tableau de résultat'!C9</f>
        <v>54150</v>
      </c>
      <c r="G30" s="158"/>
    </row>
    <row r="31" spans="2:8" s="97" customFormat="1" ht="18" customHeight="1">
      <c r="B31" s="145" t="s">
        <v>131</v>
      </c>
      <c r="F31" s="116">
        <f>'Tableau de résultat'!C11</f>
        <v>5600</v>
      </c>
      <c r="G31" s="158"/>
    </row>
    <row r="32" spans="2:8" s="97" customFormat="1" ht="18" customHeight="1">
      <c r="B32" s="145" t="s">
        <v>128</v>
      </c>
      <c r="F32" s="116">
        <f>'Tableau de résultat'!C12+'Tableau de résultat'!C13</f>
        <v>50800</v>
      </c>
      <c r="G32" s="158"/>
    </row>
    <row r="33" spans="2:14" s="97" customFormat="1" ht="18" customHeight="1">
      <c r="B33" s="145" t="s">
        <v>160</v>
      </c>
      <c r="F33" s="124">
        <f>-('Bilan N'!G18+'Bilan N'!G19+'Bilan N'!G20+'Bilan N'!G22+'Bilan N'!G25)</f>
        <v>-72930</v>
      </c>
      <c r="G33" s="159"/>
    </row>
    <row r="34" spans="2:14" s="97" customFormat="1" ht="18" customHeight="1">
      <c r="B34" s="242"/>
      <c r="C34" s="243"/>
      <c r="D34" s="133"/>
      <c r="E34" s="135" t="s">
        <v>7</v>
      </c>
      <c r="F34" s="131">
        <f>SUM(F27:F33)</f>
        <v>208757</v>
      </c>
      <c r="G34" s="160">
        <f>F34</f>
        <v>208757</v>
      </c>
    </row>
    <row r="35" spans="2:14" s="97" customFormat="1" ht="15.75" customHeight="1">
      <c r="B35" s="230" t="s">
        <v>162</v>
      </c>
      <c r="C35" s="231"/>
      <c r="D35" s="231"/>
      <c r="E35" s="231"/>
      <c r="F35" s="232"/>
      <c r="G35" s="161">
        <f>G25-G34</f>
        <v>48478</v>
      </c>
      <c r="H35" s="98"/>
      <c r="I35" s="98"/>
    </row>
    <row r="36" spans="2:14" s="97" customFormat="1" ht="15.75" customHeight="1">
      <c r="B36" s="233" t="s">
        <v>178</v>
      </c>
      <c r="C36" s="234"/>
      <c r="D36" s="234"/>
      <c r="E36" s="234"/>
      <c r="F36" s="234"/>
      <c r="G36" s="221"/>
      <c r="H36" s="279" t="s">
        <v>183</v>
      </c>
      <c r="I36" s="280" t="s">
        <v>184</v>
      </c>
      <c r="J36" s="280"/>
      <c r="K36" s="280"/>
      <c r="L36" s="280"/>
      <c r="M36" s="280"/>
      <c r="N36" s="280"/>
    </row>
    <row r="37" spans="2:14" s="97" customFormat="1">
      <c r="B37" s="239" t="s">
        <v>129</v>
      </c>
      <c r="C37" s="240"/>
      <c r="D37" s="240"/>
      <c r="E37" s="240"/>
      <c r="F37" s="241"/>
      <c r="G37" s="148">
        <f>G35</f>
        <v>48478</v>
      </c>
      <c r="H37" s="122"/>
      <c r="I37" s="280"/>
      <c r="J37" s="280"/>
      <c r="K37" s="280"/>
      <c r="L37" s="280"/>
      <c r="M37" s="280"/>
      <c r="N37" s="280"/>
    </row>
    <row r="38" spans="2:14" s="97" customFormat="1">
      <c r="B38" s="143" t="s">
        <v>120</v>
      </c>
      <c r="C38" s="125"/>
      <c r="D38" s="125"/>
      <c r="E38" s="126"/>
      <c r="F38" s="117">
        <f>'Tableau de résultat'!C23</f>
        <v>9150</v>
      </c>
      <c r="G38" s="162"/>
      <c r="H38" s="99"/>
      <c r="I38" s="280"/>
      <c r="J38" s="280"/>
      <c r="K38" s="280"/>
      <c r="L38" s="280"/>
      <c r="M38" s="280"/>
      <c r="N38" s="280"/>
    </row>
    <row r="39" spans="2:14" s="97" customFormat="1">
      <c r="B39" s="145" t="s">
        <v>130</v>
      </c>
      <c r="E39" s="127"/>
      <c r="F39" s="116">
        <f>'Tableau de résultat'!C39</f>
        <v>24600</v>
      </c>
      <c r="G39" s="163"/>
      <c r="I39" s="280"/>
      <c r="J39" s="280"/>
      <c r="K39" s="280"/>
      <c r="L39" s="280"/>
      <c r="M39" s="280"/>
      <c r="N39" s="280"/>
    </row>
    <row r="40" spans="2:14" s="97" customFormat="1">
      <c r="B40" s="145" t="s">
        <v>147</v>
      </c>
      <c r="E40" s="127"/>
      <c r="F40" s="116">
        <f>'Tableau de résultat'!C38</f>
        <v>3621</v>
      </c>
      <c r="G40" s="163"/>
      <c r="I40" s="280"/>
      <c r="J40" s="280"/>
      <c r="K40" s="280"/>
      <c r="L40" s="280"/>
      <c r="M40" s="280"/>
      <c r="N40" s="280"/>
    </row>
    <row r="41" spans="2:14" s="97" customFormat="1">
      <c r="B41" s="145" t="s">
        <v>148</v>
      </c>
      <c r="E41" s="127"/>
      <c r="F41" s="116">
        <f>'Bilan N-1'!G28-'Bilan N'!G28</f>
        <v>568</v>
      </c>
      <c r="G41" s="163"/>
      <c r="I41" s="280"/>
      <c r="J41" s="280"/>
      <c r="K41" s="280"/>
      <c r="L41" s="280"/>
      <c r="M41" s="280"/>
      <c r="N41" s="280"/>
    </row>
    <row r="42" spans="2:14" s="97" customFormat="1">
      <c r="B42" s="237" t="s">
        <v>149</v>
      </c>
      <c r="C42" s="238"/>
      <c r="D42" s="122"/>
      <c r="E42" s="138"/>
      <c r="F42" s="116">
        <f>'Bilan N'!C23-'Bilan N-1'!C23</f>
        <v>1335</v>
      </c>
      <c r="G42" s="163"/>
      <c r="I42" s="280"/>
      <c r="J42" s="280"/>
      <c r="K42" s="280"/>
      <c r="L42" s="280"/>
      <c r="M42" s="280"/>
      <c r="N42" s="280"/>
    </row>
    <row r="43" spans="2:14" s="97" customFormat="1">
      <c r="B43" s="235" t="s">
        <v>150</v>
      </c>
      <c r="C43" s="236"/>
      <c r="D43" s="119"/>
      <c r="E43" s="139"/>
      <c r="F43" s="116">
        <f>'Bilan N'!C14-'Bilan N-1'!C14</f>
        <v>7191</v>
      </c>
      <c r="G43" s="163"/>
      <c r="I43" s="280"/>
      <c r="J43" s="280"/>
      <c r="K43" s="280"/>
      <c r="L43" s="280"/>
      <c r="M43" s="280"/>
      <c r="N43" s="280"/>
    </row>
    <row r="44" spans="2:14" s="97" customFormat="1">
      <c r="B44" s="235" t="s">
        <v>164</v>
      </c>
      <c r="C44" s="236"/>
      <c r="D44" s="119"/>
      <c r="E44" s="140"/>
      <c r="F44" s="116">
        <f>G37-SUM(F38:F43)</f>
        <v>2013</v>
      </c>
      <c r="G44" s="163"/>
      <c r="I44" s="280"/>
      <c r="J44" s="280"/>
      <c r="K44" s="280"/>
      <c r="L44" s="280"/>
      <c r="M44" s="280"/>
      <c r="N44" s="280"/>
    </row>
    <row r="45" spans="2:14" s="97" customFormat="1" ht="16.5" thickBot="1">
      <c r="B45" s="164"/>
      <c r="C45" s="165"/>
      <c r="D45" s="165"/>
      <c r="E45" s="166" t="s">
        <v>151</v>
      </c>
      <c r="F45" s="167">
        <f>SUM(F38:F44)</f>
        <v>48478</v>
      </c>
      <c r="G45" s="168"/>
      <c r="I45" s="280"/>
      <c r="J45" s="280"/>
      <c r="K45" s="280"/>
      <c r="L45" s="280"/>
      <c r="M45" s="280"/>
      <c r="N45" s="280"/>
    </row>
    <row r="46" spans="2:14" s="97" customFormat="1" ht="16.5" thickBot="1"/>
    <row r="47" spans="2:14" ht="33" customHeight="1" thickBot="1">
      <c r="B47" s="209" t="s">
        <v>185</v>
      </c>
      <c r="C47" s="210"/>
      <c r="D47" s="210"/>
      <c r="E47" s="210"/>
      <c r="F47" s="210"/>
      <c r="G47" s="211"/>
    </row>
    <row r="48" spans="2:14" ht="183" customHeight="1" thickBot="1">
      <c r="B48" s="282" t="s">
        <v>186</v>
      </c>
      <c r="C48" s="283"/>
      <c r="D48" s="283"/>
      <c r="E48" s="283"/>
      <c r="F48" s="283"/>
      <c r="G48" s="284"/>
    </row>
    <row r="49" spans="2:7" ht="16.5" thickBot="1">
      <c r="B49" s="281"/>
    </row>
    <row r="50" spans="2:7" ht="35.25" customHeight="1" thickBot="1">
      <c r="B50" s="203" t="s">
        <v>187</v>
      </c>
      <c r="C50" s="204"/>
      <c r="D50" s="204"/>
      <c r="E50" s="204"/>
      <c r="F50" s="204"/>
      <c r="G50" s="205"/>
    </row>
    <row r="51" spans="2:7" ht="88.5" customHeight="1" thickBot="1">
      <c r="B51" s="285" t="s">
        <v>188</v>
      </c>
      <c r="C51" s="286"/>
      <c r="D51" s="286"/>
      <c r="E51" s="286"/>
      <c r="F51" s="286"/>
      <c r="G51" s="287"/>
    </row>
    <row r="52" spans="2:7">
      <c r="B52" s="281"/>
    </row>
    <row r="53" spans="2:7">
      <c r="B53" s="281"/>
    </row>
  </sheetData>
  <mergeCells count="24">
    <mergeCell ref="B50:G50"/>
    <mergeCell ref="B51:G51"/>
    <mergeCell ref="I36:N45"/>
    <mergeCell ref="B47:G47"/>
    <mergeCell ref="B48:G48"/>
    <mergeCell ref="B18:G18"/>
    <mergeCell ref="B21:E21"/>
    <mergeCell ref="B19:E19"/>
    <mergeCell ref="B26:E26"/>
    <mergeCell ref="B25:C25"/>
    <mergeCell ref="B28:E28"/>
    <mergeCell ref="B35:F35"/>
    <mergeCell ref="B36:G36"/>
    <mergeCell ref="B44:C44"/>
    <mergeCell ref="B42:C42"/>
    <mergeCell ref="B43:C43"/>
    <mergeCell ref="B37:F37"/>
    <mergeCell ref="B34:C34"/>
    <mergeCell ref="B2:G2"/>
    <mergeCell ref="B3:G3"/>
    <mergeCell ref="B17:G17"/>
    <mergeCell ref="B12:F12"/>
    <mergeCell ref="B13:G13"/>
    <mergeCell ref="B14:F14"/>
  </mergeCells>
  <phoneticPr fontId="0" type="noConversion"/>
  <pageMargins left="0" right="0" top="0" bottom="0" header="0.51181102362204722" footer="0.51181102362204722"/>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Bilan N</vt:lpstr>
      <vt:lpstr>Bilan N-1</vt:lpstr>
      <vt:lpstr>Tableau de résultat</vt:lpstr>
      <vt:lpstr>Alalyse du Bilan</vt:lpstr>
      <vt:lpstr>ETE</vt:lpstr>
    </vt:vector>
  </TitlesOfParts>
  <Manager>IUT du Limousin</Manager>
  <Company>GEA Brive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IEL : 843GTDFATD</dc:title>
  <dc:subject>ETETD3.1</dc:subject>
  <dc:creator>Daniel Antraigue</dc:creator>
  <cp:lastModifiedBy>Carlos JANUARIO</cp:lastModifiedBy>
  <cp:lastPrinted>2013-01-23T19:06:39Z</cp:lastPrinted>
  <dcterms:created xsi:type="dcterms:W3CDTF">2001-09-24T14:05:00Z</dcterms:created>
  <dcterms:modified xsi:type="dcterms:W3CDTF">2013-01-24T20:38:56Z</dcterms:modified>
</cp:coreProperties>
</file>