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workbookProtection lockStructure="1"/>
  <bookViews>
    <workbookView xWindow="225" yWindow="60" windowWidth="5385" windowHeight="5160"/>
  </bookViews>
  <sheets>
    <sheet name="Tableau de résultat" sheetId="6" r:id="rId1"/>
    <sheet name="SIG PCG" sheetId="9" r:id="rId2"/>
    <sheet name="CAF" sheetId="7" r:id="rId3"/>
    <sheet name="SIG CBBF" sheetId="10" r:id="rId4"/>
    <sheet name="Valeur Ajoutée" sheetId="11" r:id="rId5"/>
  </sheets>
  <calcPr calcId="125725"/>
</workbook>
</file>

<file path=xl/calcChain.xml><?xml version="1.0" encoding="utf-8"?>
<calcChain xmlns="http://schemas.openxmlformats.org/spreadsheetml/2006/main">
  <c r="C15" i="11"/>
  <c r="C8"/>
  <c r="E17" i="10"/>
  <c r="C18"/>
  <c r="C16"/>
  <c r="E13"/>
  <c r="C5"/>
  <c r="C8" s="1"/>
  <c r="E12" i="9"/>
  <c r="C13"/>
  <c r="E10"/>
  <c r="E10" i="10"/>
  <c r="E11" s="1"/>
  <c r="C5" i="9"/>
  <c r="C4" i="10"/>
  <c r="E4"/>
  <c r="E6"/>
  <c r="E8" s="1"/>
  <c r="E14"/>
  <c r="D24" i="7"/>
  <c r="D42"/>
  <c r="E17"/>
  <c r="E19"/>
  <c r="E16"/>
  <c r="E14"/>
  <c r="E7"/>
  <c r="C18" i="9"/>
  <c r="C5" i="11" s="1"/>
  <c r="C16" i="9"/>
  <c r="E13"/>
  <c r="E11"/>
  <c r="E6"/>
  <c r="E27" i="6"/>
  <c r="C27"/>
  <c r="E23" i="10" s="1"/>
  <c r="E18" i="6"/>
  <c r="C18"/>
  <c r="E34"/>
  <c r="C34"/>
  <c r="E29" i="10"/>
  <c r="C13" i="11"/>
  <c r="C7"/>
  <c r="C6"/>
  <c r="C9"/>
  <c r="D31" i="7"/>
  <c r="D30"/>
  <c r="D28"/>
  <c r="D26"/>
  <c r="D25"/>
  <c r="D23"/>
  <c r="D22"/>
  <c r="E9"/>
  <c r="E8" i="9"/>
  <c r="C4"/>
  <c r="E4"/>
  <c r="D46" i="7"/>
  <c r="D45"/>
  <c r="D44"/>
  <c r="D43"/>
  <c r="E40"/>
  <c r="E39"/>
  <c r="E38"/>
  <c r="E37"/>
  <c r="E37" i="6"/>
  <c r="E39" s="1"/>
  <c r="C39" s="1"/>
  <c r="C37"/>
  <c r="D32" i="7"/>
  <c r="C31" i="10"/>
  <c r="E31"/>
  <c r="E18"/>
  <c r="C23"/>
  <c r="C25"/>
  <c r="E25"/>
  <c r="E31" i="9"/>
  <c r="C31"/>
  <c r="E29"/>
  <c r="E28"/>
  <c r="E25"/>
  <c r="C25"/>
  <c r="E23"/>
  <c r="C23"/>
  <c r="E18"/>
  <c r="E16"/>
  <c r="G8" i="10" l="1"/>
  <c r="C9" s="1"/>
  <c r="G4"/>
  <c r="C10" s="1"/>
  <c r="G31" i="9"/>
  <c r="C41" i="6"/>
  <c r="E38"/>
  <c r="G25" i="9"/>
  <c r="C27" s="1"/>
  <c r="C14" i="11"/>
  <c r="C38" i="6"/>
  <c r="E36" i="7" s="1"/>
  <c r="E41" s="1"/>
  <c r="C40" i="6"/>
  <c r="C43"/>
  <c r="G4" i="9"/>
  <c r="E14"/>
  <c r="G31" i="10"/>
  <c r="D47" i="7"/>
  <c r="G25" i="10"/>
  <c r="C27" s="1"/>
  <c r="C8" i="9"/>
  <c r="G8" s="1"/>
  <c r="C9" s="1"/>
  <c r="C42" i="6"/>
  <c r="C44" s="1"/>
  <c r="C11" i="10" l="1"/>
  <c r="G11" s="1"/>
  <c r="H4"/>
  <c r="E27"/>
  <c r="E27" i="9"/>
  <c r="H11" i="10"/>
  <c r="C12"/>
  <c r="C14" s="1"/>
  <c r="G14" s="1"/>
  <c r="H14" s="1"/>
  <c r="H4" i="9"/>
  <c r="C10"/>
  <c r="D48" i="7"/>
  <c r="C11" i="9"/>
  <c r="H25" s="1"/>
  <c r="C4" i="11"/>
  <c r="C10" s="1"/>
  <c r="C16" s="1"/>
  <c r="H25" i="10"/>
  <c r="G11" i="9" l="1"/>
  <c r="C12" s="1"/>
  <c r="C14" s="1"/>
  <c r="G14" s="1"/>
  <c r="C17" i="11"/>
  <c r="C15" i="10"/>
  <c r="C19" s="1"/>
  <c r="E15"/>
  <c r="E19" s="1"/>
  <c r="H11" i="9" l="1"/>
  <c r="D15" i="11"/>
  <c r="D13"/>
  <c r="D14"/>
  <c r="G19" i="10"/>
  <c r="E5" i="7"/>
  <c r="E21" s="1"/>
  <c r="D33" s="1"/>
  <c r="C15" i="9"/>
  <c r="C19" s="1"/>
  <c r="E15"/>
  <c r="E19" s="1"/>
  <c r="H14"/>
  <c r="D16" i="11"/>
  <c r="D17" l="1"/>
  <c r="E20" i="10"/>
  <c r="E24" s="1"/>
  <c r="H19"/>
  <c r="C20"/>
  <c r="C24" s="1"/>
  <c r="G19" i="9"/>
  <c r="G24" i="10" l="1"/>
  <c r="E26" s="1"/>
  <c r="E30" s="1"/>
  <c r="E20" i="9"/>
  <c r="E24" s="1"/>
  <c r="C20"/>
  <c r="C24" s="1"/>
  <c r="H19"/>
  <c r="C26" i="10" l="1"/>
  <c r="C30" s="1"/>
  <c r="G30" s="1"/>
  <c r="H30" s="1"/>
  <c r="H24"/>
  <c r="G24" i="9"/>
  <c r="C26" s="1"/>
  <c r="C30" s="1"/>
  <c r="H24" l="1"/>
  <c r="E26"/>
  <c r="E30" s="1"/>
  <c r="G30" s="1"/>
  <c r="H30" s="1"/>
</calcChain>
</file>

<file path=xl/comments1.xml><?xml version="1.0" encoding="utf-8"?>
<comments xmlns="http://schemas.openxmlformats.org/spreadsheetml/2006/main">
  <authors>
    <author>princadj1</author>
  </authors>
  <commentList>
    <comment ref="C5" authorId="0">
      <text>
        <r>
          <rPr>
            <sz val="8"/>
            <color indexed="81"/>
            <rFont val="Tahoma"/>
            <family val="2"/>
          </rPr>
          <t>= Production vendue + Subvention d'exploitation - Sous-traitance</t>
        </r>
      </text>
    </comment>
    <comment ref="E10" authorId="0">
      <text>
        <r>
          <rPr>
            <sz val="8"/>
            <color indexed="81"/>
            <rFont val="Tahoma"/>
            <family val="2"/>
          </rPr>
          <t>= Autres achats et charges externes
   - Redevances de crédit-bail mobilier
   - Sous-traitance
   - Personnel intérimaire
   + (Impôts et taxes - Impôts sur les rémunérations)</t>
        </r>
      </text>
    </comment>
    <comment ref="E12" authorId="0">
      <text>
        <r>
          <rPr>
            <sz val="8"/>
            <color indexed="81"/>
            <rFont val="Tahoma"/>
            <family val="2"/>
          </rPr>
          <t>Intégrés aux consommations de l'exercice en provenance de tiers et aux charges de personnel.</t>
        </r>
      </text>
    </comment>
    <comment ref="C13" authorId="0">
      <text>
        <r>
          <rPr>
            <sz val="8"/>
            <color indexed="81"/>
            <rFont val="Tahoma"/>
            <family val="2"/>
          </rPr>
          <t>Intégrées à la productin vendue</t>
        </r>
      </text>
    </comment>
    <comment ref="E17" authorId="0">
      <text>
        <r>
          <rPr>
            <sz val="8"/>
            <color indexed="81"/>
            <rFont val="Tahoma"/>
            <family val="2"/>
          </rPr>
          <t>Dotations aux amortissements, aux depréciations et aux provisions d'exploitation
+ Dotations aux amortissements des biens en crédit-bail</t>
        </r>
      </text>
    </comment>
    <comment ref="E23" authorId="0">
      <text>
        <r>
          <rPr>
            <sz val="8"/>
            <color indexed="81"/>
            <rFont val="Tahoma"/>
            <family val="2"/>
          </rPr>
          <t>Total des charges financières + Charges d'intérêts liées aux financement des biens en crédit-bail</t>
        </r>
      </text>
    </comment>
    <comment ref="E28" authorId="0">
      <text>
        <r>
          <rPr>
            <sz val="8"/>
            <color indexed="81"/>
            <rFont val="Tahoma"/>
            <family val="2"/>
          </rPr>
          <t>Intégrée aux charges de personnel</t>
        </r>
      </text>
    </comment>
  </commentList>
</comments>
</file>

<file path=xl/sharedStrings.xml><?xml version="1.0" encoding="utf-8"?>
<sst xmlns="http://schemas.openxmlformats.org/spreadsheetml/2006/main" count="297" uniqueCount="196">
  <si>
    <t>Subvention d'exploitation</t>
  </si>
  <si>
    <t>Autres produits</t>
  </si>
  <si>
    <t>Résultat d'exploitation</t>
  </si>
  <si>
    <t>Résultat exceptionnel</t>
  </si>
  <si>
    <t>Autres charges</t>
  </si>
  <si>
    <t>Charges</t>
  </si>
  <si>
    <t>Produits</t>
  </si>
  <si>
    <t>Total</t>
  </si>
  <si>
    <t>Résultat financier</t>
  </si>
  <si>
    <t>Montants</t>
  </si>
  <si>
    <t>Achats de marchandises</t>
  </si>
  <si>
    <t>Salaires et rémunérations</t>
  </si>
  <si>
    <t>Charges sociales</t>
  </si>
  <si>
    <t>Dotations aux Provisions</t>
  </si>
  <si>
    <t>Dotations aux Dépréciations</t>
  </si>
  <si>
    <t>Autres charges externes</t>
  </si>
  <si>
    <t>Intérêts et charges</t>
  </si>
  <si>
    <t>Pertes de change</t>
  </si>
  <si>
    <t>Escomptes accordés</t>
  </si>
  <si>
    <t xml:space="preserve">Participation des salariés </t>
  </si>
  <si>
    <t>SC : Bénéfice</t>
  </si>
  <si>
    <t>Résultat courant</t>
  </si>
  <si>
    <t>CHARGES D'EXPLOITATION</t>
  </si>
  <si>
    <t>CHARGES FINANCIERES</t>
  </si>
  <si>
    <t>CHARGES EXCEPTIONNELLES</t>
  </si>
  <si>
    <t>TOTAL DES CHARGES</t>
  </si>
  <si>
    <t>TOTAL GENERAL</t>
  </si>
  <si>
    <t>PRODUITS D'EXPLOITATION</t>
  </si>
  <si>
    <t>PRODUITS FINANCIERS</t>
  </si>
  <si>
    <t xml:space="preserve">Total </t>
  </si>
  <si>
    <t>Autres intérêts et produits</t>
  </si>
  <si>
    <t>TOTAL DES PRODUITS</t>
  </si>
  <si>
    <t>SD : Perte</t>
  </si>
  <si>
    <t>Dotations aux Amortissements</t>
  </si>
  <si>
    <t>Production vendue</t>
  </si>
  <si>
    <t>Production stockée</t>
  </si>
  <si>
    <t>Production immobilisée</t>
  </si>
  <si>
    <t>et provisions financières</t>
  </si>
  <si>
    <t>Produits de participations</t>
  </si>
  <si>
    <t>Charges sur opérations de gestion</t>
  </si>
  <si>
    <t>Charges sur opérations en capital</t>
  </si>
  <si>
    <t>Produits sur opérations de gestion</t>
  </si>
  <si>
    <t>Produits sur opérations en capital</t>
  </si>
  <si>
    <t>Impôts sur les bénéfices</t>
  </si>
  <si>
    <t>Dotations provisions réglementées</t>
  </si>
  <si>
    <t>PRODUITS EXCEPTIONNELS</t>
  </si>
  <si>
    <t>PRODUITS</t>
  </si>
  <si>
    <t>CHARGES</t>
  </si>
  <si>
    <t>N</t>
  </si>
  <si>
    <t>%</t>
  </si>
  <si>
    <t>Ventes de marchandises</t>
  </si>
  <si>
    <t>Coût d'achat des marchandises vendues</t>
  </si>
  <si>
    <t>Marge commerciale</t>
  </si>
  <si>
    <t>Production Vendue</t>
  </si>
  <si>
    <t>Production Stockée</t>
  </si>
  <si>
    <t>ou Déstockage de production</t>
  </si>
  <si>
    <t>Production Immobilisée</t>
  </si>
  <si>
    <t>TOTAL</t>
  </si>
  <si>
    <t>Production de l'exercice</t>
  </si>
  <si>
    <t xml:space="preserve">Consommation de l'exercice en provenance </t>
  </si>
  <si>
    <t>de tiers</t>
  </si>
  <si>
    <t>Valeur ajoutée</t>
  </si>
  <si>
    <t>Impôts, taxes et versements assimilés</t>
  </si>
  <si>
    <t>Charges de personnel</t>
  </si>
  <si>
    <t>Excédent brut d'exploitation</t>
  </si>
  <si>
    <t>ou Insuffisance brute d'exploitation</t>
  </si>
  <si>
    <t>Reprises sur dépréciations,sur</t>
  </si>
  <si>
    <t>provisions,transferts de charges</t>
  </si>
  <si>
    <t>ou Résultat d'exploitation</t>
  </si>
  <si>
    <t>Quotes-parts de résultat sur</t>
  </si>
  <si>
    <t>opérations faites en commun</t>
  </si>
  <si>
    <t>Produits financiers</t>
  </si>
  <si>
    <t>Charges financières</t>
  </si>
  <si>
    <t>Produits exceptionnels</t>
  </si>
  <si>
    <t>Charges exceptionnelles</t>
  </si>
  <si>
    <t>Résultat courant avant impôts</t>
  </si>
  <si>
    <t>Participation des salariés</t>
  </si>
  <si>
    <t>Résultat de l'exercice</t>
  </si>
  <si>
    <t>Valeur comptable des éléments cédés</t>
  </si>
  <si>
    <t>1°) Méthode soustractive</t>
  </si>
  <si>
    <t>en -</t>
  </si>
  <si>
    <t>en +</t>
  </si>
  <si>
    <t>TRANSFERTS DE CHARGES EXPLOITATION</t>
  </si>
  <si>
    <t>AUTRES PRODUITS D'EXPLOITATION</t>
  </si>
  <si>
    <t>PRODUITS FINANCIERS DE PARTICIPATION</t>
  </si>
  <si>
    <t>PRODUITS DES AUTRES IMMOBILISATIONS FINANCIERES</t>
  </si>
  <si>
    <t>REVENUS DES AUTRES CREANCES</t>
  </si>
  <si>
    <t>PRODUITS FINANCIERS D'AUTRES VALEURS MOBILIERES</t>
  </si>
  <si>
    <t>ESCOMPTES OBTENUS</t>
  </si>
  <si>
    <t>GAINS DE CHANGE</t>
  </si>
  <si>
    <t>PRODUITS NETS SUR CESSIONS DE VMP</t>
  </si>
  <si>
    <t>PRODUITS EXCEPTIONNELS SUR OPERATIONS DE GESTION</t>
  </si>
  <si>
    <t>TRANSFERTS DE CHARGES EXCEPTIONNELLES</t>
  </si>
  <si>
    <t>TOTAL PRODUITS ENCAISSES</t>
  </si>
  <si>
    <t>AUTRES CHARGES D'EXPLOITATION</t>
  </si>
  <si>
    <t>CHARGES D'INTERETS</t>
  </si>
  <si>
    <t>ESCOMPTES ACCORDES</t>
  </si>
  <si>
    <t>PERTES DE CHANGE</t>
  </si>
  <si>
    <t>CHARGES NETTES SUR CESSIONS DE VMP</t>
  </si>
  <si>
    <t>AUTRES CHARGES FINANCIERES</t>
  </si>
  <si>
    <t>CHARGES EXCEPTIONNELLES SUR OPERATIONS DE GESTION</t>
  </si>
  <si>
    <t>AUTRES CHARGES EXCEPTIONNELLES</t>
  </si>
  <si>
    <t>PARTICIPATION DES SALARIES AUX RESULTATS</t>
  </si>
  <si>
    <t>IMPOTS SUR LES BENEFICES</t>
  </si>
  <si>
    <t>TOTAL CHARGES DECAISSEES</t>
  </si>
  <si>
    <t xml:space="preserve">en - </t>
  </si>
  <si>
    <t>RESULTAT DE L'EXERCICE</t>
  </si>
  <si>
    <t>DOTATIONS AUX AMORT. DEPRECIAT. PROVISIONS D'EXPLOITATION</t>
  </si>
  <si>
    <t>DOTATIONS AUX AMORT. DEPRECIAT. PROVISIONS FINANCIERES</t>
  </si>
  <si>
    <t>DOTATIONS AUX AMORT. DEPRECIAT. PROVISIONS EXCEPTIONNELLES</t>
  </si>
  <si>
    <t>VALEUR COMPTABLE DES ELEMENTS D'ACTIFS CEDES</t>
  </si>
  <si>
    <t>REPRISES SUR AMORT. DEPRECIAT. PROVISIONS D'EXPLOITATION</t>
  </si>
  <si>
    <t>REPRISES SUR DEPRECIAT. PROVISIONS FINANCIERES</t>
  </si>
  <si>
    <t>REPRISES SUR DEPRECIAT. PROVISIONS EXCEPTIONNELLES</t>
  </si>
  <si>
    <t>PRODUITS DE CESSIONS DES ELEMENTS D'ACTIFS CEDES</t>
  </si>
  <si>
    <t>QUOTE-PART SUBVENTIONS D'INVESTISSEMENT VIREE AU RESULTAT</t>
  </si>
  <si>
    <t>TOTAL PRODUITS CALCULES</t>
  </si>
  <si>
    <t>EXCEDENT BRUT D'EXPLOITATION</t>
  </si>
  <si>
    <t>Autres Impôts taxes et assimilés</t>
  </si>
  <si>
    <t>Transferts de charges</t>
  </si>
  <si>
    <t>Autres produits encaissables</t>
  </si>
  <si>
    <t>Autres charges décaissables</t>
  </si>
  <si>
    <t>Total des revenus à répartir</t>
  </si>
  <si>
    <t>en valeur</t>
  </si>
  <si>
    <t>en %</t>
  </si>
  <si>
    <t>Etat</t>
  </si>
  <si>
    <t>Personnel</t>
  </si>
  <si>
    <t>Prêteurs</t>
  </si>
  <si>
    <t>Entreprise</t>
  </si>
  <si>
    <t>Variations stock de marchandises</t>
  </si>
  <si>
    <t>Achats de Matières Premières</t>
  </si>
  <si>
    <t>Variations de stock de Matières Premières</t>
  </si>
  <si>
    <t>Produits d'Autres Valeurs Mobilières et créances</t>
  </si>
  <si>
    <t>Subventions d'investissement virées au résultat</t>
  </si>
  <si>
    <t>Dotations amortissements et dépréciations exceptionnelles</t>
  </si>
  <si>
    <t>Subventions d'exploitation</t>
  </si>
  <si>
    <t>Reprises sur dépréciations et provisions</t>
  </si>
  <si>
    <t>Charges nettes sur cessions  de VMP</t>
  </si>
  <si>
    <t>Produits nets sur cessions  de VMP</t>
  </si>
  <si>
    <t>TOTAL CHARGES CALCULEES et RESULTAT</t>
  </si>
  <si>
    <t>CAPACITE D'AUTOFINANCEMENT de l'exercice N</t>
  </si>
  <si>
    <t>Répartition</t>
  </si>
  <si>
    <t>Produits des Cessions d'Eléments d'Actif</t>
  </si>
  <si>
    <t>Valeur Comptable des Eléments d'actif cédés</t>
  </si>
  <si>
    <t>Soldes intermédiaires N</t>
  </si>
  <si>
    <t xml:space="preserve">d'exploitation </t>
  </si>
  <si>
    <t xml:space="preserve">Dotations aux amortissements, aux </t>
  </si>
  <si>
    <t>dépréciations et aux provisions</t>
  </si>
  <si>
    <t xml:space="preserve">Consommation de l'exercice en  </t>
  </si>
  <si>
    <t>provenance de tiers</t>
  </si>
  <si>
    <t>Excédent (ou insuffisance) brut(e)</t>
  </si>
  <si>
    <t>Plus values ou moins values sur cessions</t>
  </si>
  <si>
    <t>Produits des cessions d'éléments d'actif</t>
  </si>
  <si>
    <t>Dotations aux dépréciations,</t>
  </si>
  <si>
    <t>2°) Méthode additive</t>
  </si>
  <si>
    <t>Soldes intermédiaires de gestion</t>
  </si>
  <si>
    <t>Excédent (ou insuffisance) brut€</t>
  </si>
  <si>
    <t>Reprises sur dépréciations, sur provisions,</t>
  </si>
  <si>
    <t>transferts de charges</t>
  </si>
  <si>
    <t>Autres achats et charges externes</t>
  </si>
  <si>
    <t xml:space="preserve">Reprises sur dépréciations et provisions, transferts </t>
  </si>
  <si>
    <t>de charges</t>
  </si>
  <si>
    <t>Différences positives de change</t>
  </si>
  <si>
    <t>Entreprise CARPE - TABLEAU DE RESULTAT de l'exercice N</t>
  </si>
  <si>
    <t>Reprises sur dépréciations, provisions et transferts de charges</t>
  </si>
  <si>
    <t>Entreprise CARPE - TABLEAU DES SOLDES INTERMEDIAIRES DE GESTION N</t>
  </si>
  <si>
    <t>QUOTE-PARTS DE PRODUITS / OPERATIONS EN COMMUN</t>
  </si>
  <si>
    <t>AAUTRES PRODUITS FINANCIERS</t>
  </si>
  <si>
    <t>TRANSFERTS DE CHARGES FINANCIERES</t>
  </si>
  <si>
    <t>AUTRES PRODUITS EXCPTIONNELS</t>
  </si>
  <si>
    <t>Entreprise CARPE
Répartition de la valeur ajoutée et des autres revenus de l'exercice N</t>
  </si>
  <si>
    <t>Entreprise CARPE - TABLEAU DES SOLDES INTERMEDIAIRES DE GESTION au coût des facteurs Exercice N</t>
  </si>
  <si>
    <t>Entreprise CARPE - CAPACITE D'AUTOFINANCEMENT de l'exercice N</t>
  </si>
  <si>
    <t xml:space="preserve">
</t>
  </si>
  <si>
    <t>Utilité de la Capacité d’autofinancement pour la gestion financière des entreprises</t>
  </si>
  <si>
    <t>La Capacité d’autofinancement dégagée au titre d’un exercice contribue au financement des investissements.
Elle permet de limiter la dépendance financière de l’entreprise vis-à-vis d’organismes financiers et contribue à l’amélioration de sa capacité d’endettement.</t>
  </si>
  <si>
    <t>Distinction entre Capacité d’autofinancement, autofinancement brut et autofinancement net</t>
  </si>
  <si>
    <r>
      <rPr>
        <b/>
        <sz val="12"/>
        <rFont val="Times New Roman"/>
        <family val="1"/>
      </rPr>
      <t xml:space="preserve">Capacité d’autofinancement : </t>
    </r>
    <r>
      <rPr>
        <sz val="12"/>
        <rFont val="Times New Roman"/>
        <family val="1"/>
      </rPr>
      <t xml:space="preserve">aptitude de l’entreprise à dégager, par son activité, une ressource financière.
</t>
    </r>
    <r>
      <rPr>
        <b/>
        <sz val="12"/>
        <rFont val="Times New Roman"/>
        <family val="1"/>
      </rPr>
      <t xml:space="preserve">Autofinancement brut : </t>
    </r>
    <r>
      <rPr>
        <sz val="12"/>
        <rFont val="Times New Roman"/>
        <family val="1"/>
      </rPr>
      <t xml:space="preserve">Capacité d’autofinancement diminuée de la part consacrée aux prélèvements du chef d’entreprise ou aux dividendes versés aux actionnaires.
</t>
    </r>
    <r>
      <rPr>
        <b/>
        <sz val="12"/>
        <rFont val="Times New Roman"/>
        <family val="1"/>
      </rPr>
      <t xml:space="preserve">Autofinancement net : </t>
    </r>
    <r>
      <rPr>
        <sz val="12"/>
        <rFont val="Times New Roman"/>
        <family val="1"/>
      </rPr>
      <t>autofinancement brut moins la part consacrée au renouvellement ou au maintien des équipements sous la forme de dotations aux amortissements, dépréciations et provisions.
L’autofinancement net est destiné au financement de l’accroissement des équipements. Il est aussi qualifié de développement, d’expansion, de capacité ou de développement</t>
    </r>
  </si>
  <si>
    <t>Objectifs de la méthode d’évaluation des SIG préconisée par la CBBF</t>
  </si>
  <si>
    <t>Cette méthode d’évaluation des Soldes Intermédiaires de Gestion permet de cerner :
- la valeur de la production réalisée par l’entreprise elle-même,
- les coûts des différents facteurs de production,
- la répartition de la richesse créée au travers des revenus versés aux agents qui ont participé à sa formation,</t>
  </si>
  <si>
    <t>Retraitement des redevances de crédit-bail</t>
  </si>
  <si>
    <t>Retraitement des Impôts et taxes</t>
  </si>
  <si>
    <t>Dotations aux amortissements d’exploitation des biens en crédit-bail :
= (Valeur d’origine du bien – Valeur Résiduelle en fin de contrat) / durée du contrat
= (300 000 – 120 000) / 6 = 30 000 €
Ce montant est à ajouter aux dotations aux amortissements d’exploitation.
Charges d’intérêt (charges financières) liées aux financements en crédit-bail.
= Montant des redevances de crédit-bail mobilier - Dotations aux amortissements
= 50 000 – 30 000 = 20 000 €
Ce montant doit être ajouté aux charges financières.</t>
  </si>
  <si>
    <t xml:space="preserve"> - 15 000 € correspondent à des impôts basés sur les rémunérations :
          Certaines charges fiscales augmentent les charges de personnel (taxe d’apprentissage, formation continue,…). 
          Montant à faire disparaître en tant que telles des impôts et taxes.
          Montant à ajouter aux Charges de Personnel.
 - Le solde est à considérer comme la contrepartie d’un service en provenance de tiers car les impôts et taxes versées par les entreprises à l’Etat sont considérées comme la contrepartie de l’utilisation d’équipements et infrastructures publics mis à leur disposition :
          Montant : 163 911 – 15 000 = 148 911 €.
          Montant à faire disparaître en tant que telles des impôts et taxes.
          Montant à ajouter aux Consommations en provenance de tiers.</t>
  </si>
  <si>
    <t>Retraitement de la sous-traitance auprès de prestataires</t>
  </si>
  <si>
    <t>La production réalisée par des sous-traitants ne peut pas être affectée à l’entreprise et doit disparaître.  :
          Montant : 40 000 €.
          Montant à déduire des consommations en provenance des tiers.
          Montant à déduire de la production vendue.</t>
  </si>
  <si>
    <t xml:space="preserve">Retraitement du recours au personnel intérimaire </t>
  </si>
  <si>
    <t>Il s’agit du montant des prestations réalisées par du personnel de sociétés d’intérim ou de travail temporaire non salarié de l’entreprise :
          Montant : 45 000 €.
          Montant à déduire des Consommations en provenance des tiers.
          Montant à ajouter aux Charges de Personnel.</t>
  </si>
  <si>
    <t xml:space="preserve">Retraitement de la participation des salariés </t>
  </si>
  <si>
    <t>La part de bénéfice distribuée au personnel salarié de l’entreprise dans le cadre d’accords de participation constitue un complément de salaire et doit donc être rattaché aux charges de personnel :
          Montant : 25 000 €.
          Montant à faire disparaître en tant que telles.
          Montant à ajouter aux Charges de Personnel.</t>
  </si>
  <si>
    <t xml:space="preserve">Retraitement des subventions d’exploitation </t>
  </si>
  <si>
    <t>Elles sont considérées comme un complément au prix de vente :
          Montant : 79 502 €.
          Montant à faire disparaître en tant que telles.
          Montant à ajouter à la Production Vendue.</t>
  </si>
  <si>
    <t>Définition de la valeur ajoutée et rappel les principes spécifiques aux deux méthodes utilisables pour son évaluation</t>
  </si>
  <si>
    <t>La valeur ajoutée est un indicateur de gestion précisant l’accroissement de valeur réalisée par une entreprise ou la « richesse » créée pendant une période.
La valeur ajoutée sert de base de calcul à la Taxe sur Valeur Ajoutée.
La somme des valeurs ajoutées créées par les entreprises au cours d’une année correspond au Produit Intérieur Brut national.
La valeur ajoutée peut être évaluée de deux manières :
- méthode soustractive : production de l’exercice (vendue, stockée, immobilisée) moins les consommations intermédiaires en provenance des tiers.
- méthode additive : somme des rémunérations affectées aux facteurs de production qui ont contribué à sa formation.</t>
  </si>
  <si>
    <t>Commentaires</t>
  </si>
  <si>
    <t>Entreprise bénéficiaire.
Forte valeur ajoutée.
Revenus financiers élevés dus aux gains de change réalisés et aux placements financiers.
Entreprise de main d'œuvre qui pratique la participation des salariés aux résultats bénéficaires.
Peu de charges financières traduisant un faible niveau d'endettement.
Bon niveau d'autofinancement précieux pour le financement d'investissements et pour maintenir le niveau d'autonomie financière.</t>
  </si>
</sst>
</file>

<file path=xl/styles.xml><?xml version="1.0" encoding="utf-8"?>
<styleSheet xmlns="http://schemas.openxmlformats.org/spreadsheetml/2006/main">
  <fonts count="6">
    <font>
      <sz val="10"/>
      <name val="Arial"/>
    </font>
    <font>
      <b/>
      <sz val="12"/>
      <name val="Times New Roman"/>
      <family val="1"/>
    </font>
    <font>
      <sz val="12"/>
      <name val="Times New Roman"/>
      <family val="1"/>
    </font>
    <font>
      <b/>
      <sz val="12"/>
      <color indexed="8"/>
      <name val="Times New Roman"/>
      <family val="1"/>
    </font>
    <font>
      <sz val="12"/>
      <color indexed="10"/>
      <name val="Times New Roman"/>
      <family val="1"/>
    </font>
    <font>
      <sz val="8"/>
      <color indexed="81"/>
      <name val="Tahoma"/>
      <family val="2"/>
    </font>
  </fonts>
  <fills count="7">
    <fill>
      <patternFill patternType="none"/>
    </fill>
    <fill>
      <patternFill patternType="gray125"/>
    </fill>
    <fill>
      <patternFill patternType="solid">
        <fgColor theme="6" tint="0.39997558519241921"/>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9" tint="0.39997558519241921"/>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s>
  <cellStyleXfs count="1">
    <xf numFmtId="0" fontId="0" fillId="0" borderId="0"/>
  </cellStyleXfs>
  <cellXfs count="227">
    <xf numFmtId="0" fontId="0" fillId="0" borderId="0" xfId="0"/>
    <xf numFmtId="0" fontId="2" fillId="0" borderId="11" xfId="0" applyFont="1" applyFill="1" applyBorder="1" applyAlignment="1">
      <alignment vertical="center" wrapText="1"/>
    </xf>
    <xf numFmtId="0" fontId="2" fillId="0" borderId="0" xfId="0" applyFont="1" applyFill="1" applyBorder="1"/>
    <xf numFmtId="0" fontId="1" fillId="0" borderId="0" xfId="0" applyFont="1" applyFill="1" applyBorder="1"/>
    <xf numFmtId="0" fontId="1" fillId="4" borderId="15" xfId="0" applyFont="1" applyFill="1" applyBorder="1" applyAlignment="1">
      <alignment horizontal="center"/>
    </xf>
    <xf numFmtId="4" fontId="1" fillId="0" borderId="1" xfId="0" applyNumberFormat="1" applyFont="1" applyFill="1" applyBorder="1" applyAlignment="1">
      <alignment vertical="center" wrapText="1"/>
    </xf>
    <xf numFmtId="0" fontId="1" fillId="0" borderId="15" xfId="0" applyFont="1" applyFill="1" applyBorder="1"/>
    <xf numFmtId="0" fontId="1" fillId="0" borderId="11" xfId="0" applyFont="1" applyFill="1" applyBorder="1" applyAlignment="1">
      <alignment horizontal="right" vertical="center" wrapText="1"/>
    </xf>
    <xf numFmtId="4" fontId="1" fillId="0" borderId="15" xfId="0" applyNumberFormat="1" applyFont="1" applyFill="1" applyBorder="1" applyAlignment="1">
      <alignment vertical="center" wrapText="1"/>
    </xf>
    <xf numFmtId="0" fontId="1" fillId="4" borderId="15" xfId="0" applyFont="1" applyFill="1" applyBorder="1" applyAlignment="1">
      <alignment horizontal="center" vertical="center" wrapText="1"/>
    </xf>
    <xf numFmtId="4" fontId="2" fillId="0" borderId="15" xfId="0" applyNumberFormat="1" applyFont="1" applyFill="1" applyBorder="1" applyAlignment="1">
      <alignment vertical="center" wrapText="1"/>
    </xf>
    <xf numFmtId="0" fontId="2" fillId="0" borderId="15" xfId="0" applyFont="1" applyFill="1" applyBorder="1" applyAlignment="1">
      <alignment vertical="center" wrapText="1"/>
    </xf>
    <xf numFmtId="0" fontId="1" fillId="0" borderId="1" xfId="0" applyFont="1" applyFill="1" applyBorder="1" applyAlignment="1">
      <alignment horizontal="right" vertical="center" wrapText="1"/>
    </xf>
    <xf numFmtId="0" fontId="3" fillId="2" borderId="1" xfId="0" applyFont="1" applyFill="1" applyBorder="1" applyAlignment="1">
      <alignment horizontal="right" vertical="center" wrapText="1"/>
    </xf>
    <xf numFmtId="0" fontId="2" fillId="0" borderId="16" xfId="0" applyFont="1" applyFill="1" applyBorder="1" applyAlignment="1">
      <alignment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1" fillId="0" borderId="18" xfId="0" applyFont="1" applyFill="1" applyBorder="1" applyAlignment="1">
      <alignment vertical="center" wrapText="1"/>
    </xf>
    <xf numFmtId="4" fontId="1" fillId="0" borderId="19" xfId="0" applyNumberFormat="1" applyFont="1" applyFill="1" applyBorder="1" applyAlignment="1">
      <alignment vertical="center" wrapText="1"/>
    </xf>
    <xf numFmtId="0" fontId="2" fillId="0" borderId="20" xfId="0" applyFont="1" applyFill="1" applyBorder="1" applyAlignment="1">
      <alignment vertical="center" wrapText="1"/>
    </xf>
    <xf numFmtId="0" fontId="2" fillId="0" borderId="14" xfId="0" applyFont="1" applyFill="1" applyBorder="1" applyAlignment="1">
      <alignment vertical="center" wrapText="1"/>
    </xf>
    <xf numFmtId="0" fontId="1" fillId="0" borderId="21" xfId="0" applyFont="1" applyFill="1" applyBorder="1" applyAlignment="1">
      <alignment vertical="center" wrapText="1"/>
    </xf>
    <xf numFmtId="0" fontId="2" fillId="0" borderId="22" xfId="0" applyFont="1" applyFill="1" applyBorder="1" applyAlignment="1">
      <alignment vertical="center" wrapText="1"/>
    </xf>
    <xf numFmtId="0" fontId="1" fillId="0" borderId="23" xfId="0" applyFont="1" applyFill="1" applyBorder="1" applyAlignment="1">
      <alignment vertical="center" wrapText="1"/>
    </xf>
    <xf numFmtId="4" fontId="1" fillId="0" borderId="24" xfId="0" applyNumberFormat="1" applyFont="1" applyFill="1" applyBorder="1" applyAlignment="1">
      <alignment vertical="center" wrapText="1"/>
    </xf>
    <xf numFmtId="0" fontId="2" fillId="0" borderId="25" xfId="0" applyFont="1" applyFill="1" applyBorder="1" applyAlignment="1">
      <alignment vertical="center" wrapText="1"/>
    </xf>
    <xf numFmtId="0" fontId="2" fillId="0" borderId="26" xfId="0" applyFont="1" applyFill="1" applyBorder="1" applyAlignment="1">
      <alignment vertical="center" wrapText="1"/>
    </xf>
    <xf numFmtId="0" fontId="1" fillId="2" borderId="27" xfId="0" applyFont="1" applyFill="1" applyBorder="1" applyAlignment="1">
      <alignment horizontal="center"/>
    </xf>
    <xf numFmtId="0" fontId="1" fillId="2" borderId="28" xfId="0" applyFont="1" applyFill="1" applyBorder="1" applyAlignment="1">
      <alignment horizontal="center"/>
    </xf>
    <xf numFmtId="0" fontId="1" fillId="2" borderId="29" xfId="0" applyFont="1" applyFill="1" applyBorder="1" applyAlignment="1">
      <alignment horizontal="center"/>
    </xf>
    <xf numFmtId="0" fontId="1" fillId="4" borderId="30" xfId="0" applyFont="1" applyFill="1" applyBorder="1" applyAlignment="1">
      <alignment horizontal="center"/>
    </xf>
    <xf numFmtId="0" fontId="1" fillId="0" borderId="31" xfId="0" applyFont="1" applyFill="1" applyBorder="1"/>
    <xf numFmtId="0" fontId="2" fillId="0" borderId="32" xfId="0" applyFont="1" applyFill="1" applyBorder="1" applyAlignment="1">
      <alignment vertical="center" wrapText="1"/>
    </xf>
    <xf numFmtId="4" fontId="2" fillId="0" borderId="33" xfId="0" applyNumberFormat="1" applyFont="1" applyFill="1" applyBorder="1" applyAlignment="1">
      <alignment vertical="center" wrapText="1"/>
    </xf>
    <xf numFmtId="4" fontId="2" fillId="0" borderId="34" xfId="0" applyNumberFormat="1" applyFont="1" applyFill="1" applyBorder="1" applyAlignment="1">
      <alignment vertical="center" wrapText="1"/>
    </xf>
    <xf numFmtId="0" fontId="1" fillId="0" borderId="32" xfId="0" applyFont="1" applyFill="1" applyBorder="1" applyAlignment="1">
      <alignment horizontal="right" vertical="center" wrapText="1"/>
    </xf>
    <xf numFmtId="4" fontId="1" fillId="0" borderId="31" xfId="0" applyNumberFormat="1" applyFont="1" applyFill="1" applyBorder="1" applyAlignment="1">
      <alignment vertical="center" wrapText="1"/>
    </xf>
    <xf numFmtId="0" fontId="1" fillId="4" borderId="30" xfId="0" applyFont="1" applyFill="1" applyBorder="1" applyAlignment="1">
      <alignment horizontal="center" vertical="center" wrapText="1"/>
    </xf>
    <xf numFmtId="4" fontId="2" fillId="0" borderId="31" xfId="0" applyNumberFormat="1" applyFont="1" applyFill="1" applyBorder="1" applyAlignment="1">
      <alignment vertical="center" wrapText="1"/>
    </xf>
    <xf numFmtId="4" fontId="1" fillId="0" borderId="36" xfId="0" applyNumberFormat="1" applyFont="1" applyFill="1" applyBorder="1" applyAlignment="1">
      <alignment vertical="center" wrapText="1"/>
    </xf>
    <xf numFmtId="0" fontId="1" fillId="0" borderId="21" xfId="0" applyFont="1" applyFill="1" applyBorder="1" applyAlignment="1">
      <alignment horizontal="right" vertical="center" wrapText="1"/>
    </xf>
    <xf numFmtId="0" fontId="1" fillId="2" borderId="23" xfId="0" applyFont="1" applyFill="1" applyBorder="1" applyAlignment="1">
      <alignment horizontal="right" vertical="center" wrapText="1"/>
    </xf>
    <xf numFmtId="0" fontId="1" fillId="2" borderId="24" xfId="0" applyFont="1" applyFill="1" applyBorder="1" applyAlignment="1">
      <alignment horizontal="right" vertical="center" wrapText="1"/>
    </xf>
    <xf numFmtId="4" fontId="1" fillId="0" borderId="37" xfId="0" applyNumberFormat="1" applyFont="1" applyFill="1" applyBorder="1" applyAlignment="1">
      <alignment vertical="center" wrapText="1"/>
    </xf>
    <xf numFmtId="0" fontId="3" fillId="2" borderId="21" xfId="0" applyFont="1" applyFill="1" applyBorder="1" applyAlignment="1">
      <alignment horizontal="right" vertical="center" wrapText="1"/>
    </xf>
    <xf numFmtId="0" fontId="2" fillId="0" borderId="32" xfId="0" applyFont="1" applyFill="1" applyBorder="1" applyAlignment="1">
      <alignment vertical="top" wrapText="1"/>
    </xf>
    <xf numFmtId="0" fontId="1" fillId="4" borderId="17" xfId="0" applyFont="1" applyFill="1" applyBorder="1" applyAlignment="1">
      <alignment horizontal="center" vertical="center" wrapText="1"/>
    </xf>
    <xf numFmtId="0" fontId="2" fillId="0" borderId="3" xfId="0" applyFont="1" applyFill="1" applyBorder="1" applyAlignment="1">
      <alignment horizontal="left" vertical="center" wrapText="1"/>
    </xf>
    <xf numFmtId="4" fontId="1" fillId="0" borderId="3" xfId="0" applyNumberFormat="1" applyFont="1" applyFill="1" applyBorder="1" applyAlignment="1">
      <alignment vertical="center" wrapText="1"/>
    </xf>
    <xf numFmtId="0" fontId="1" fillId="0" borderId="35" xfId="0" applyFont="1" applyFill="1" applyBorder="1" applyAlignment="1">
      <alignment horizontal="right" vertical="center" wrapText="1"/>
    </xf>
    <xf numFmtId="0" fontId="2" fillId="0" borderId="0" xfId="0" applyFont="1" applyFill="1" applyBorder="1" applyAlignment="1">
      <alignment horizontal="right"/>
    </xf>
    <xf numFmtId="0" fontId="2" fillId="0" borderId="0" xfId="0" applyFont="1" applyBorder="1"/>
    <xf numFmtId="4" fontId="1" fillId="0" borderId="1" xfId="0" applyNumberFormat="1" applyFont="1" applyBorder="1"/>
    <xf numFmtId="0" fontId="1" fillId="0" borderId="1" xfId="0" applyFont="1" applyBorder="1"/>
    <xf numFmtId="0" fontId="1" fillId="0" borderId="0" xfId="0" applyFont="1" applyBorder="1"/>
    <xf numFmtId="4" fontId="2" fillId="0" borderId="0" xfId="0" applyNumberFormat="1" applyFont="1" applyBorder="1"/>
    <xf numFmtId="4" fontId="2" fillId="0" borderId="3" xfId="0" applyNumberFormat="1" applyFont="1" applyBorder="1"/>
    <xf numFmtId="0" fontId="2" fillId="0" borderId="15" xfId="0" applyFont="1" applyBorder="1"/>
    <xf numFmtId="0" fontId="2" fillId="0" borderId="11" xfId="0" applyFont="1" applyBorder="1"/>
    <xf numFmtId="0" fontId="1" fillId="0" borderId="16" xfId="0" applyFont="1" applyBorder="1"/>
    <xf numFmtId="4" fontId="2" fillId="0" borderId="15" xfId="0" applyNumberFormat="1" applyFont="1" applyBorder="1"/>
    <xf numFmtId="4" fontId="2" fillId="0" borderId="11" xfId="0" applyNumberFormat="1" applyFont="1" applyBorder="1"/>
    <xf numFmtId="4" fontId="2" fillId="0" borderId="16" xfId="0" applyNumberFormat="1" applyFont="1" applyBorder="1"/>
    <xf numFmtId="0" fontId="1" fillId="0" borderId="40" xfId="0" applyFont="1" applyBorder="1"/>
    <xf numFmtId="0" fontId="1" fillId="4" borderId="38" xfId="0" applyFont="1" applyFill="1" applyBorder="1"/>
    <xf numFmtId="4" fontId="2" fillId="4" borderId="41" xfId="0" applyNumberFormat="1" applyFont="1" applyFill="1" applyBorder="1"/>
    <xf numFmtId="0" fontId="1" fillId="4" borderId="2" xfId="0" applyFont="1" applyFill="1" applyBorder="1"/>
    <xf numFmtId="4" fontId="2" fillId="4" borderId="0" xfId="0" applyNumberFormat="1" applyFont="1" applyFill="1" applyBorder="1"/>
    <xf numFmtId="0" fontId="1" fillId="4" borderId="39" xfId="0" applyFont="1" applyFill="1" applyBorder="1"/>
    <xf numFmtId="4" fontId="2" fillId="4" borderId="40" xfId="0" applyNumberFormat="1" applyFont="1" applyFill="1" applyBorder="1"/>
    <xf numFmtId="0" fontId="1" fillId="0" borderId="15" xfId="0" applyFont="1" applyBorder="1"/>
    <xf numFmtId="4" fontId="1" fillId="0" borderId="15" xfId="0" applyNumberFormat="1" applyFont="1" applyBorder="1"/>
    <xf numFmtId="0" fontId="1" fillId="0" borderId="41" xfId="0" applyFont="1" applyBorder="1"/>
    <xf numFmtId="4" fontId="1" fillId="0" borderId="17" xfId="0" applyNumberFormat="1" applyFont="1" applyBorder="1"/>
    <xf numFmtId="4" fontId="2" fillId="0" borderId="2" xfId="0" applyNumberFormat="1" applyFont="1" applyBorder="1"/>
    <xf numFmtId="4" fontId="1" fillId="0" borderId="38" xfId="0" applyNumberFormat="1" applyFont="1" applyBorder="1"/>
    <xf numFmtId="4" fontId="1" fillId="0" borderId="41" xfId="0" applyNumberFormat="1" applyFont="1" applyBorder="1"/>
    <xf numFmtId="4" fontId="2" fillId="0" borderId="38" xfId="0" applyNumberFormat="1" applyFont="1" applyBorder="1"/>
    <xf numFmtId="4" fontId="2" fillId="0" borderId="39" xfId="0" applyNumberFormat="1" applyFont="1" applyBorder="1"/>
    <xf numFmtId="4" fontId="1" fillId="0" borderId="4" xfId="0" applyNumberFormat="1" applyFont="1" applyBorder="1"/>
    <xf numFmtId="4" fontId="1" fillId="6" borderId="1" xfId="0" applyNumberFormat="1" applyFont="1" applyFill="1" applyBorder="1"/>
    <xf numFmtId="0" fontId="1" fillId="2" borderId="8" xfId="0" applyFont="1" applyFill="1" applyBorder="1" applyAlignment="1">
      <alignment horizontal="center"/>
    </xf>
    <xf numFmtId="0" fontId="1" fillId="2" borderId="43" xfId="0" applyFont="1" applyFill="1" applyBorder="1" applyAlignment="1">
      <alignment horizontal="center"/>
    </xf>
    <xf numFmtId="0" fontId="1" fillId="2" borderId="20" xfId="0" applyFont="1" applyFill="1" applyBorder="1" applyAlignment="1">
      <alignment horizontal="center"/>
    </xf>
    <xf numFmtId="0" fontId="1" fillId="2" borderId="44" xfId="0" applyFont="1" applyFill="1" applyBorder="1" applyAlignment="1">
      <alignment horizontal="center"/>
    </xf>
    <xf numFmtId="0" fontId="1" fillId="2" borderId="47" xfId="0" applyFont="1" applyFill="1" applyBorder="1" applyAlignment="1">
      <alignment horizontal="center"/>
    </xf>
    <xf numFmtId="0" fontId="2" fillId="0" borderId="30" xfId="0" applyFont="1" applyBorder="1"/>
    <xf numFmtId="4" fontId="1" fillId="0" borderId="48" xfId="0" applyNumberFormat="1" applyFont="1" applyBorder="1"/>
    <xf numFmtId="4" fontId="2" fillId="4" borderId="49" xfId="0" applyNumberFormat="1" applyFont="1" applyFill="1" applyBorder="1"/>
    <xf numFmtId="0" fontId="2" fillId="0" borderId="32" xfId="0" applyFont="1" applyBorder="1"/>
    <xf numFmtId="4" fontId="2" fillId="4" borderId="22" xfId="0" applyNumberFormat="1" applyFont="1" applyFill="1" applyBorder="1"/>
    <xf numFmtId="4" fontId="2" fillId="4" borderId="48" xfId="0" applyNumberFormat="1" applyFont="1" applyFill="1" applyBorder="1"/>
    <xf numFmtId="0" fontId="1" fillId="0" borderId="35" xfId="0" applyFont="1" applyBorder="1" applyAlignment="1">
      <alignment horizontal="right"/>
    </xf>
    <xf numFmtId="4" fontId="1" fillId="0" borderId="49" xfId="0" applyNumberFormat="1" applyFont="1" applyBorder="1"/>
    <xf numFmtId="4" fontId="1" fillId="0" borderId="36" xfId="0" applyNumberFormat="1" applyFont="1" applyBorder="1"/>
    <xf numFmtId="4" fontId="1" fillId="0" borderId="31" xfId="0" applyNumberFormat="1" applyFont="1" applyBorder="1"/>
    <xf numFmtId="0" fontId="1" fillId="0" borderId="30" xfId="0" applyFont="1" applyBorder="1"/>
    <xf numFmtId="0" fontId="1" fillId="0" borderId="23" xfId="0" applyFont="1" applyBorder="1"/>
    <xf numFmtId="4" fontId="1" fillId="0" borderId="24" xfId="0" applyNumberFormat="1" applyFont="1" applyBorder="1"/>
    <xf numFmtId="0" fontId="1" fillId="0" borderId="24" xfId="0" applyFont="1" applyBorder="1"/>
    <xf numFmtId="4" fontId="1" fillId="4" borderId="50" xfId="0" applyNumberFormat="1" applyFont="1" applyFill="1" applyBorder="1"/>
    <xf numFmtId="4" fontId="1" fillId="0" borderId="16" xfId="0" applyNumberFormat="1" applyFont="1" applyBorder="1"/>
    <xf numFmtId="4" fontId="2" fillId="0" borderId="31" xfId="0" applyNumberFormat="1" applyFont="1" applyBorder="1"/>
    <xf numFmtId="4" fontId="1" fillId="0" borderId="34" xfId="0" applyNumberFormat="1" applyFont="1" applyBorder="1"/>
    <xf numFmtId="2" fontId="2" fillId="0" borderId="0" xfId="0" applyNumberFormat="1" applyFont="1" applyFill="1" applyBorder="1"/>
    <xf numFmtId="0" fontId="2" fillId="0" borderId="0" xfId="0" applyFont="1" applyFill="1" applyBorder="1" applyAlignment="1">
      <alignment horizontal="center"/>
    </xf>
    <xf numFmtId="4" fontId="1" fillId="0" borderId="15" xfId="0" applyNumberFormat="1" applyFont="1" applyFill="1" applyBorder="1"/>
    <xf numFmtId="4" fontId="2" fillId="0" borderId="11" xfId="0" applyNumberFormat="1" applyFont="1" applyFill="1" applyBorder="1"/>
    <xf numFmtId="4" fontId="1" fillId="0" borderId="16" xfId="0" applyNumberFormat="1" applyFont="1" applyFill="1" applyBorder="1"/>
    <xf numFmtId="4" fontId="2" fillId="0" borderId="16" xfId="0" applyNumberFormat="1" applyFont="1" applyFill="1" applyBorder="1"/>
    <xf numFmtId="4" fontId="1" fillId="0" borderId="1" xfId="0" applyNumberFormat="1" applyFont="1" applyFill="1" applyBorder="1"/>
    <xf numFmtId="0" fontId="1" fillId="0" borderId="17" xfId="0" applyFont="1" applyFill="1" applyBorder="1" applyAlignment="1">
      <alignment horizontal="right"/>
    </xf>
    <xf numFmtId="0" fontId="2" fillId="0" borderId="3" xfId="0" applyFont="1" applyFill="1" applyBorder="1" applyAlignment="1"/>
    <xf numFmtId="0" fontId="1" fillId="0" borderId="42" xfId="0" applyFont="1" applyFill="1" applyBorder="1" applyAlignment="1">
      <alignment horizontal="right"/>
    </xf>
    <xf numFmtId="0" fontId="2" fillId="0" borderId="17" xfId="0" applyFont="1" applyFill="1" applyBorder="1" applyAlignment="1"/>
    <xf numFmtId="0" fontId="2" fillId="0" borderId="3" xfId="0" applyFont="1" applyFill="1" applyBorder="1"/>
    <xf numFmtId="4" fontId="2" fillId="0" borderId="15" xfId="0" applyNumberFormat="1" applyFont="1" applyFill="1" applyBorder="1"/>
    <xf numFmtId="0" fontId="2" fillId="0" borderId="17" xfId="0" applyFont="1" applyFill="1" applyBorder="1" applyAlignment="1">
      <alignment horizontal="right"/>
    </xf>
    <xf numFmtId="0" fontId="2" fillId="0" borderId="17" xfId="0" applyFont="1" applyFill="1" applyBorder="1"/>
    <xf numFmtId="0" fontId="1" fillId="0" borderId="51" xfId="0" applyFont="1" applyFill="1" applyBorder="1"/>
    <xf numFmtId="4" fontId="1" fillId="0" borderId="31" xfId="0" applyNumberFormat="1" applyFont="1" applyFill="1" applyBorder="1"/>
    <xf numFmtId="0" fontId="2" fillId="0" borderId="10" xfId="0" applyFont="1" applyFill="1" applyBorder="1" applyAlignment="1">
      <alignment horizontal="left"/>
    </xf>
    <xf numFmtId="4" fontId="2" fillId="0" borderId="33" xfId="0" applyNumberFormat="1" applyFont="1" applyFill="1" applyBorder="1"/>
    <xf numFmtId="4" fontId="2" fillId="0" borderId="34" xfId="0" applyNumberFormat="1" applyFont="1" applyFill="1" applyBorder="1"/>
    <xf numFmtId="0" fontId="1" fillId="0" borderId="52" xfId="0" applyFont="1" applyFill="1" applyBorder="1"/>
    <xf numFmtId="4" fontId="1" fillId="0" borderId="36" xfId="0" applyNumberFormat="1" applyFont="1" applyFill="1" applyBorder="1"/>
    <xf numFmtId="0" fontId="2" fillId="0" borderId="51" xfId="0" applyFont="1" applyFill="1" applyBorder="1" applyAlignment="1">
      <alignment horizontal="left"/>
    </xf>
    <xf numFmtId="4" fontId="2" fillId="0" borderId="31" xfId="0" applyNumberFormat="1" applyFont="1" applyFill="1" applyBorder="1"/>
    <xf numFmtId="4" fontId="1" fillId="0" borderId="34" xfId="0" applyNumberFormat="1" applyFont="1" applyFill="1" applyBorder="1"/>
    <xf numFmtId="0" fontId="1" fillId="5" borderId="53" xfId="0" applyFont="1" applyFill="1" applyBorder="1"/>
    <xf numFmtId="0" fontId="1" fillId="5" borderId="54" xfId="0" applyFont="1" applyFill="1" applyBorder="1" applyAlignment="1">
      <alignment horizontal="right"/>
    </xf>
    <xf numFmtId="0" fontId="2" fillId="0" borderId="51" xfId="0" applyFont="1" applyFill="1" applyBorder="1"/>
    <xf numFmtId="0" fontId="2" fillId="0" borderId="0" xfId="0" applyFont="1"/>
    <xf numFmtId="0" fontId="1" fillId="0" borderId="0" xfId="0" applyFont="1"/>
    <xf numFmtId="0" fontId="1" fillId="0" borderId="3" xfId="0" applyFont="1" applyBorder="1"/>
    <xf numFmtId="4" fontId="4" fillId="0" borderId="15" xfId="0" applyNumberFormat="1" applyFont="1" applyBorder="1"/>
    <xf numFmtId="0" fontId="2" fillId="5" borderId="38" xfId="0" applyFont="1" applyFill="1" applyBorder="1"/>
    <xf numFmtId="4" fontId="2" fillId="5" borderId="41" xfId="0" applyNumberFormat="1" applyFont="1" applyFill="1" applyBorder="1"/>
    <xf numFmtId="0" fontId="2" fillId="5" borderId="2" xfId="0" applyFont="1" applyFill="1" applyBorder="1"/>
    <xf numFmtId="4" fontId="2" fillId="5" borderId="0" xfId="0" applyNumberFormat="1" applyFont="1" applyFill="1" applyBorder="1"/>
    <xf numFmtId="0" fontId="2" fillId="5" borderId="39" xfId="0" applyFont="1" applyFill="1" applyBorder="1"/>
    <xf numFmtId="4" fontId="2" fillId="5" borderId="40" xfId="0" applyNumberFormat="1" applyFont="1" applyFill="1" applyBorder="1"/>
    <xf numFmtId="0" fontId="1" fillId="0" borderId="11" xfId="0" applyFont="1" applyBorder="1"/>
    <xf numFmtId="0" fontId="2" fillId="0" borderId="16" xfId="0" applyFont="1" applyBorder="1"/>
    <xf numFmtId="4" fontId="4" fillId="0" borderId="16" xfId="0" applyNumberFormat="1" applyFont="1" applyBorder="1"/>
    <xf numFmtId="0" fontId="2" fillId="5" borderId="0" xfId="0" applyFont="1" applyFill="1" applyBorder="1"/>
    <xf numFmtId="4" fontId="2" fillId="5" borderId="56" xfId="0" applyNumberFormat="1" applyFont="1" applyFill="1" applyBorder="1"/>
    <xf numFmtId="0" fontId="2" fillId="5" borderId="56" xfId="0" applyFont="1" applyFill="1" applyBorder="1"/>
    <xf numFmtId="0" fontId="1" fillId="0" borderId="17" xfId="0" applyFont="1" applyBorder="1"/>
    <xf numFmtId="4" fontId="1" fillId="0" borderId="11" xfId="0" applyNumberFormat="1" applyFont="1" applyBorder="1"/>
    <xf numFmtId="0" fontId="2" fillId="5" borderId="41" xfId="0" applyFont="1" applyFill="1" applyBorder="1"/>
    <xf numFmtId="0" fontId="1" fillId="2" borderId="19" xfId="0" applyFont="1" applyFill="1" applyBorder="1" applyAlignment="1">
      <alignment horizontal="center"/>
    </xf>
    <xf numFmtId="0" fontId="1" fillId="0" borderId="21" xfId="0" applyFont="1" applyBorder="1"/>
    <xf numFmtId="0" fontId="2" fillId="0" borderId="51" xfId="0" applyFont="1" applyBorder="1"/>
    <xf numFmtId="4" fontId="2" fillId="5" borderId="49" xfId="0" applyNumberFormat="1" applyFont="1" applyFill="1" applyBorder="1"/>
    <xf numFmtId="0" fontId="2" fillId="0" borderId="10" xfId="0" applyFont="1" applyBorder="1"/>
    <xf numFmtId="4" fontId="2" fillId="5" borderId="22" xfId="0" applyNumberFormat="1" applyFont="1" applyFill="1" applyBorder="1"/>
    <xf numFmtId="4" fontId="2" fillId="5" borderId="48" xfId="0" applyNumberFormat="1" applyFont="1" applyFill="1" applyBorder="1"/>
    <xf numFmtId="0" fontId="1" fillId="0" borderId="10" xfId="0" applyFont="1" applyBorder="1"/>
    <xf numFmtId="0" fontId="1" fillId="0" borderId="32" xfId="0" applyFont="1" applyBorder="1"/>
    <xf numFmtId="4" fontId="2" fillId="5" borderId="57" xfId="0" applyNumberFormat="1" applyFont="1" applyFill="1" applyBorder="1"/>
    <xf numFmtId="4" fontId="1" fillId="0" borderId="33" xfId="0" applyNumberFormat="1" applyFont="1" applyBorder="1"/>
    <xf numFmtId="0" fontId="1" fillId="0" borderId="35" xfId="0" applyFont="1" applyBorder="1"/>
    <xf numFmtId="4" fontId="1" fillId="5" borderId="37" xfId="0" applyNumberFormat="1" applyFont="1" applyFill="1" applyBorder="1"/>
    <xf numFmtId="0" fontId="1" fillId="0" borderId="6" xfId="0" applyFont="1" applyBorder="1" applyAlignment="1">
      <alignment horizontal="right"/>
    </xf>
    <xf numFmtId="0" fontId="1" fillId="0" borderId="6" xfId="0" applyFont="1" applyBorder="1"/>
    <xf numFmtId="0" fontId="2" fillId="0" borderId="5" xfId="0" applyFont="1" applyBorder="1"/>
    <xf numFmtId="0" fontId="2" fillId="0" borderId="8" xfId="0" applyFont="1" applyBorder="1"/>
    <xf numFmtId="0" fontId="2" fillId="0" borderId="0" xfId="0" applyFont="1" applyAlignment="1">
      <alignment horizontal="center" vertical="center" wrapText="1"/>
    </xf>
    <xf numFmtId="4" fontId="2" fillId="0" borderId="5" xfId="0" applyNumberFormat="1" applyFont="1" applyBorder="1"/>
    <xf numFmtId="4" fontId="2" fillId="0" borderId="10" xfId="0" applyNumberFormat="1" applyFont="1" applyBorder="1"/>
    <xf numFmtId="10" fontId="2" fillId="0" borderId="9" xfId="0" applyNumberFormat="1" applyFont="1" applyBorder="1"/>
    <xf numFmtId="4" fontId="1" fillId="0" borderId="6" xfId="0" applyNumberFormat="1" applyFont="1" applyBorder="1"/>
    <xf numFmtId="4" fontId="1" fillId="0" borderId="7" xfId="0" applyNumberFormat="1" applyFont="1" applyBorder="1"/>
    <xf numFmtId="10" fontId="1" fillId="0" borderId="58" xfId="0" applyNumberFormat="1" applyFont="1" applyBorder="1"/>
    <xf numFmtId="10" fontId="2" fillId="0" borderId="5" xfId="0" applyNumberFormat="1" applyFont="1" applyBorder="1"/>
    <xf numFmtId="10" fontId="2" fillId="0" borderId="58" xfId="0" applyNumberFormat="1" applyFont="1" applyBorder="1"/>
    <xf numFmtId="0" fontId="1" fillId="2" borderId="6" xfId="0" applyFont="1" applyFill="1" applyBorder="1" applyAlignment="1">
      <alignment horizontal="center"/>
    </xf>
    <xf numFmtId="0" fontId="1" fillId="2" borderId="7" xfId="0" applyFont="1" applyFill="1" applyBorder="1" applyAlignment="1">
      <alignment horizontal="center"/>
    </xf>
    <xf numFmtId="0" fontId="1" fillId="2" borderId="9" xfId="0" applyFont="1" applyFill="1" applyBorder="1" applyAlignment="1">
      <alignment horizontal="center"/>
    </xf>
    <xf numFmtId="0" fontId="1" fillId="2" borderId="6" xfId="0" applyFont="1" applyFill="1" applyBorder="1" applyAlignment="1">
      <alignment horizontal="left"/>
    </xf>
    <xf numFmtId="4" fontId="1" fillId="2" borderId="6" xfId="0" applyNumberFormat="1" applyFont="1" applyFill="1" applyBorder="1"/>
    <xf numFmtId="4" fontId="2" fillId="0" borderId="16" xfId="0" applyNumberFormat="1" applyFont="1" applyFill="1" applyBorder="1" applyAlignment="1">
      <alignment vertical="center" wrapText="1"/>
    </xf>
    <xf numFmtId="4" fontId="2" fillId="0" borderId="0" xfId="0" applyNumberFormat="1" applyFont="1" applyFill="1" applyBorder="1"/>
    <xf numFmtId="4" fontId="2" fillId="0" borderId="39" xfId="0" applyNumberFormat="1" applyFont="1" applyFill="1" applyBorder="1"/>
    <xf numFmtId="0" fontId="2" fillId="0" borderId="0" xfId="0" applyFont="1" applyFill="1" applyBorder="1" applyAlignment="1">
      <alignment wrapText="1"/>
    </xf>
    <xf numFmtId="0" fontId="2" fillId="0" borderId="0" xfId="0" applyFont="1" applyFill="1" applyBorder="1" applyAlignment="1">
      <alignment vertical="center"/>
    </xf>
    <xf numFmtId="0" fontId="2" fillId="0" borderId="0" xfId="0" applyFont="1" applyBorder="1" applyAlignment="1">
      <alignment wrapText="1"/>
    </xf>
    <xf numFmtId="0" fontId="1" fillId="3" borderId="7" xfId="0" applyFont="1" applyFill="1" applyBorder="1" applyAlignment="1">
      <alignment horizontal="center"/>
    </xf>
    <xf numFmtId="0" fontId="1" fillId="3" borderId="12" xfId="0" applyFont="1" applyFill="1" applyBorder="1" applyAlignment="1">
      <alignment horizontal="center"/>
    </xf>
    <xf numFmtId="0" fontId="1" fillId="3" borderId="13" xfId="0" applyFont="1" applyFill="1" applyBorder="1" applyAlignment="1">
      <alignment horizontal="center"/>
    </xf>
    <xf numFmtId="0" fontId="1" fillId="2" borderId="45" xfId="0" applyFont="1" applyFill="1" applyBorder="1" applyAlignment="1">
      <alignment horizontal="center"/>
    </xf>
    <xf numFmtId="0" fontId="1" fillId="2" borderId="46" xfId="0" applyFont="1" applyFill="1" applyBorder="1" applyAlignment="1">
      <alignment horizontal="center"/>
    </xf>
    <xf numFmtId="4" fontId="2" fillId="0" borderId="11" xfId="0" applyNumberFormat="1" applyFont="1" applyBorder="1" applyAlignment="1">
      <alignment horizontal="right"/>
    </xf>
    <xf numFmtId="0" fontId="2" fillId="0" borderId="7" xfId="0" applyFont="1" applyFill="1" applyBorder="1" applyAlignment="1">
      <alignment horizontal="justify" vertical="center" wrapText="1"/>
    </xf>
    <xf numFmtId="0" fontId="2" fillId="0" borderId="12" xfId="0" applyFont="1" applyFill="1" applyBorder="1" applyAlignment="1">
      <alignment horizontal="justify" vertical="center"/>
    </xf>
    <xf numFmtId="0" fontId="2" fillId="0" borderId="13" xfId="0" applyFont="1" applyFill="1" applyBorder="1" applyAlignment="1">
      <alignment horizontal="justify" vertical="center"/>
    </xf>
    <xf numFmtId="0" fontId="1" fillId="2" borderId="8" xfId="0" applyFont="1" applyFill="1" applyBorder="1" applyAlignment="1">
      <alignment horizontal="center"/>
    </xf>
    <xf numFmtId="0" fontId="1" fillId="2" borderId="43" xfId="0" applyFont="1" applyFill="1" applyBorder="1" applyAlignment="1">
      <alignment horizontal="center"/>
    </xf>
    <xf numFmtId="4" fontId="1" fillId="0" borderId="55" xfId="0" applyNumberFormat="1" applyFont="1" applyFill="1" applyBorder="1" applyAlignment="1">
      <alignment horizontal="center"/>
    </xf>
    <xf numFmtId="4" fontId="1" fillId="0" borderId="50" xfId="0" applyNumberFormat="1" applyFont="1" applyFill="1" applyBorder="1" applyAlignment="1">
      <alignment horizontal="center"/>
    </xf>
    <xf numFmtId="0" fontId="2" fillId="0" borderId="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1" fillId="2" borderId="59" xfId="0" applyFont="1" applyFill="1" applyBorder="1" applyAlignment="1">
      <alignment horizontal="center"/>
    </xf>
    <xf numFmtId="0" fontId="2" fillId="0" borderId="0" xfId="0" applyFont="1" applyAlignment="1">
      <alignment vertical="center" wrapText="1"/>
    </xf>
    <xf numFmtId="0" fontId="2" fillId="0" borderId="0" xfId="0" applyFont="1" applyAlignment="1"/>
    <xf numFmtId="0" fontId="1" fillId="3" borderId="7" xfId="0" applyFont="1" applyFill="1" applyBorder="1" applyAlignment="1">
      <alignment horizontal="center" wrapText="1"/>
    </xf>
    <xf numFmtId="0" fontId="1" fillId="3" borderId="12" xfId="0" applyFont="1" applyFill="1" applyBorder="1" applyAlignment="1">
      <alignment horizontal="center" wrapText="1"/>
    </xf>
    <xf numFmtId="0" fontId="1" fillId="3" borderId="13" xfId="0" applyFont="1" applyFill="1" applyBorder="1" applyAlignment="1">
      <alignment horizontal="center" wrapText="1"/>
    </xf>
    <xf numFmtId="0" fontId="2" fillId="0" borderId="8" xfId="0" applyFont="1" applyBorder="1" applyAlignment="1">
      <alignment horizontal="justify" vertical="center" wrapText="1"/>
    </xf>
    <xf numFmtId="0" fontId="2" fillId="0" borderId="44"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10"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22" xfId="0" applyFont="1" applyBorder="1" applyAlignment="1">
      <alignment horizontal="justify" vertical="center" wrapText="1"/>
    </xf>
    <xf numFmtId="0" fontId="2" fillId="0" borderId="60" xfId="0" applyFont="1" applyBorder="1" applyAlignment="1">
      <alignment horizontal="justify" vertical="center" wrapText="1"/>
    </xf>
    <xf numFmtId="0" fontId="2" fillId="0" borderId="61" xfId="0" applyFont="1" applyBorder="1" applyAlignment="1">
      <alignment horizontal="justify" vertical="center" wrapText="1"/>
    </xf>
    <xf numFmtId="0" fontId="2" fillId="0" borderId="26" xfId="0" applyFont="1" applyBorder="1" applyAlignment="1">
      <alignment horizontal="justify" vertical="center" wrapText="1"/>
    </xf>
    <xf numFmtId="0" fontId="1" fillId="3" borderId="7"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3" xfId="0" applyFont="1" applyFill="1" applyBorder="1" applyAlignment="1">
      <alignment horizontal="center" vertical="center" wrapText="1"/>
    </xf>
    <xf numFmtId="4" fontId="2" fillId="0" borderId="11" xfId="0" applyNumberFormat="1" applyFont="1" applyFill="1" applyBorder="1" applyAlignment="1">
      <alignment vertical="center" wrapText="1"/>
    </xf>
    <xf numFmtId="4" fontId="2" fillId="0" borderId="11" xfId="0" applyNumberFormat="1" applyFont="1" applyFill="1" applyBorder="1" applyAlignment="1">
      <alignment horizontal="right" wrapText="1"/>
    </xf>
    <xf numFmtId="4" fontId="2" fillId="0" borderId="11" xfId="0" applyNumberFormat="1" applyFont="1" applyFill="1" applyBorder="1" applyAlignment="1">
      <alignment wrapText="1"/>
    </xf>
    <xf numFmtId="4" fontId="2" fillId="0" borderId="33" xfId="0" applyNumberFormat="1" applyFont="1" applyFill="1" applyBorder="1" applyAlignment="1">
      <alignment horizontal="right" wrapText="1"/>
    </xf>
    <xf numFmtId="4" fontId="2" fillId="0" borderId="33" xfId="0" applyNumberFormat="1" applyFont="1" applyFill="1" applyBorder="1" applyAlignment="1">
      <alignment wrapText="1"/>
    </xf>
  </cellXfs>
  <cellStyles count="1">
    <cellStyle name="Normal" xfId="0" builtinId="0"/>
  </cellStyles>
  <dxfs count="0"/>
  <tableStyles count="0" defaultTableStyle="TableStyleMedium9" defaultPivotStyle="PivotStyleLight16"/>
  <colors>
    <mruColors>
      <color rgb="FFFFFFCC"/>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1" i="0" u="none" strike="noStrike" baseline="0">
                <a:solidFill>
                  <a:srgbClr val="000000"/>
                </a:solidFill>
                <a:latin typeface="Arial"/>
                <a:ea typeface="Arial"/>
                <a:cs typeface="Arial"/>
              </a:defRPr>
            </a:pPr>
            <a:r>
              <a:rPr lang="fr-FR"/>
              <a:t>Répartition des revenus de l'exercice N</a:t>
            </a:r>
          </a:p>
        </c:rich>
      </c:tx>
      <c:layout>
        <c:manualLayout>
          <c:xMode val="edge"/>
          <c:yMode val="edge"/>
          <c:x val="0.21149472767314942"/>
          <c:y val="3.4188129307250785E-2"/>
        </c:manualLayout>
      </c:layout>
      <c:spPr>
        <a:noFill/>
        <a:ln w="25400">
          <a:noFill/>
        </a:ln>
      </c:spPr>
    </c:title>
    <c:plotArea>
      <c:layout>
        <c:manualLayout>
          <c:layoutTarget val="inner"/>
          <c:xMode val="edge"/>
          <c:yMode val="edge"/>
          <c:x val="0.25287413091354832"/>
          <c:y val="0.17663866808746262"/>
          <c:w val="0.71494413376466814"/>
          <c:h val="0.64387643528655758"/>
        </c:manualLayout>
      </c:layout>
      <c:barChart>
        <c:barDir val="col"/>
        <c:grouping val="stacked"/>
        <c:ser>
          <c:idx val="0"/>
          <c:order val="0"/>
          <c:spPr>
            <a:solidFill>
              <a:srgbClr val="9999FF"/>
            </a:solidFill>
            <a:ln w="12700">
              <a:solidFill>
                <a:srgbClr val="000000"/>
              </a:solidFill>
              <a:prstDash val="solid"/>
            </a:ln>
          </c:spPr>
          <c:cat>
            <c:strRef>
              <c:f>'Valeur Ajoutée'!$B$13:$B$16</c:f>
              <c:strCache>
                <c:ptCount val="4"/>
                <c:pt idx="0">
                  <c:v>Personnel</c:v>
                </c:pt>
                <c:pt idx="1">
                  <c:v>Etat</c:v>
                </c:pt>
                <c:pt idx="2">
                  <c:v>Prêteurs</c:v>
                </c:pt>
                <c:pt idx="3">
                  <c:v>Entreprise</c:v>
                </c:pt>
              </c:strCache>
            </c:strRef>
          </c:cat>
          <c:val>
            <c:numRef>
              <c:f>'Valeur Ajoutée'!$C$13:$C$16</c:f>
              <c:numCache>
                <c:formatCode>#,##0.00</c:formatCode>
                <c:ptCount val="4"/>
                <c:pt idx="0">
                  <c:v>5416946</c:v>
                </c:pt>
                <c:pt idx="1">
                  <c:v>991296</c:v>
                </c:pt>
                <c:pt idx="2">
                  <c:v>70357</c:v>
                </c:pt>
                <c:pt idx="3">
                  <c:v>2487123</c:v>
                </c:pt>
              </c:numCache>
            </c:numRef>
          </c:val>
        </c:ser>
        <c:ser>
          <c:idx val="1"/>
          <c:order val="1"/>
          <c:spPr>
            <a:solidFill>
              <a:srgbClr val="993366"/>
            </a:solidFill>
            <a:ln w="12700">
              <a:solidFill>
                <a:srgbClr val="000000"/>
              </a:solidFill>
              <a:prstDash val="solid"/>
            </a:ln>
          </c:spPr>
          <c:cat>
            <c:strRef>
              <c:f>'Valeur Ajoutée'!$B$13:$B$16</c:f>
              <c:strCache>
                <c:ptCount val="4"/>
                <c:pt idx="0">
                  <c:v>Personnel</c:v>
                </c:pt>
                <c:pt idx="1">
                  <c:v>Etat</c:v>
                </c:pt>
                <c:pt idx="2">
                  <c:v>Prêteurs</c:v>
                </c:pt>
                <c:pt idx="3">
                  <c:v>Entreprise</c:v>
                </c:pt>
              </c:strCache>
            </c:strRef>
          </c:cat>
          <c:val>
            <c:numRef>
              <c:f>'Valeur Ajoutée'!$D$13:$D$16</c:f>
              <c:numCache>
                <c:formatCode>0.00%</c:formatCode>
                <c:ptCount val="4"/>
                <c:pt idx="0">
                  <c:v>0.60418402444331865</c:v>
                </c:pt>
                <c:pt idx="1">
                  <c:v>0.11056510563231829</c:v>
                </c:pt>
                <c:pt idx="2">
                  <c:v>7.847332317464227E-3</c:v>
                </c:pt>
                <c:pt idx="3">
                  <c:v>0.27740353760689879</c:v>
                </c:pt>
              </c:numCache>
            </c:numRef>
          </c:val>
        </c:ser>
        <c:overlap val="100"/>
        <c:axId val="65119744"/>
        <c:axId val="65019904"/>
      </c:barChart>
      <c:catAx>
        <c:axId val="65119744"/>
        <c:scaling>
          <c:orientation val="minMax"/>
        </c:scaling>
        <c:axPos val="b"/>
        <c:title>
          <c:tx>
            <c:rich>
              <a:bodyPr/>
              <a:lstStyle/>
              <a:p>
                <a:pPr>
                  <a:defRPr sz="800" b="1" i="0" u="none" strike="noStrike" baseline="0">
                    <a:solidFill>
                      <a:srgbClr val="000000"/>
                    </a:solidFill>
                    <a:latin typeface="Arial"/>
                    <a:ea typeface="Arial"/>
                    <a:cs typeface="Arial"/>
                  </a:defRPr>
                </a:pPr>
                <a:r>
                  <a:rPr lang="fr-FR"/>
                  <a:t>Facteurs</a:t>
                </a:r>
              </a:p>
            </c:rich>
          </c:tx>
          <c:layout>
            <c:manualLayout>
              <c:xMode val="edge"/>
              <c:yMode val="edge"/>
              <c:x val="0.54942652080307297"/>
              <c:y val="0.89743839431533257"/>
            </c:manualLayout>
          </c:layout>
          <c:spPr>
            <a:noFill/>
            <a:ln w="25400">
              <a:noFill/>
            </a:ln>
          </c:spPr>
        </c:title>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65019904"/>
        <c:crosses val="autoZero"/>
        <c:auto val="1"/>
        <c:lblAlgn val="ctr"/>
        <c:lblOffset val="100"/>
        <c:tickLblSkip val="1"/>
        <c:tickMarkSkip val="1"/>
      </c:catAx>
      <c:valAx>
        <c:axId val="65019904"/>
        <c:scaling>
          <c:orientation val="minMax"/>
        </c:scaling>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fr-FR"/>
                  <a:t>Revenus</a:t>
                </a:r>
              </a:p>
            </c:rich>
          </c:tx>
          <c:layout>
            <c:manualLayout>
              <c:xMode val="edge"/>
              <c:yMode val="edge"/>
              <c:x val="3.6781691769243431E-2"/>
              <c:y val="0.42450260556503105"/>
            </c:manualLayout>
          </c:layout>
          <c:spPr>
            <a:noFill/>
            <a:ln w="25400">
              <a:noFill/>
            </a:ln>
          </c:spPr>
        </c:title>
        <c:numFmt formatCode="#,##0.00"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65119744"/>
        <c:crosses val="autoZero"/>
        <c:crossBetween val="between"/>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45" footer="0.4921259845000004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800" b="1" i="0" u="none" strike="noStrike" baseline="0">
                <a:solidFill>
                  <a:srgbClr val="000000"/>
                </a:solidFill>
                <a:latin typeface="Arial"/>
                <a:ea typeface="Arial"/>
                <a:cs typeface="Arial"/>
              </a:defRPr>
            </a:pPr>
            <a:r>
              <a:rPr lang="fr-FR"/>
              <a:t>Répartition des revenus de l'exercice N</a:t>
            </a:r>
          </a:p>
        </c:rich>
      </c:tx>
      <c:layout>
        <c:manualLayout>
          <c:xMode val="edge"/>
          <c:yMode val="edge"/>
          <c:x val="0.22636870911241921"/>
          <c:y val="3.7288197312296989E-2"/>
        </c:manualLayout>
      </c:layout>
      <c:spPr>
        <a:noFill/>
        <a:ln w="25400">
          <a:noFill/>
        </a:ln>
      </c:spPr>
    </c:title>
    <c:plotArea>
      <c:layout>
        <c:manualLayout>
          <c:layoutTarget val="inner"/>
          <c:xMode val="edge"/>
          <c:yMode val="edge"/>
          <c:x val="8.0326716266409845E-2"/>
          <c:y val="0.13392973538759076"/>
          <c:w val="0.5886623668165506"/>
          <c:h val="0.82391415506158094"/>
        </c:manualLayout>
      </c:layout>
      <c:pieChart>
        <c:varyColors val="1"/>
        <c:ser>
          <c:idx val="0"/>
          <c:order val="0"/>
          <c:spPr>
            <a:solidFill>
              <a:srgbClr val="9999FF"/>
            </a:solidFill>
            <a:ln w="12700">
              <a:solidFill>
                <a:srgbClr val="000000"/>
              </a:solidFill>
              <a:prstDash val="solid"/>
            </a:ln>
          </c:spPr>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Lbls>
            <c:numFmt formatCode="0%" sourceLinked="0"/>
            <c:spPr>
              <a:noFill/>
              <a:ln w="25400">
                <a:noFill/>
              </a:ln>
            </c:spPr>
            <c:txPr>
              <a:bodyPr/>
              <a:lstStyle/>
              <a:p>
                <a:pPr>
                  <a:defRPr sz="575" b="0" i="0" u="none" strike="noStrike" baseline="0">
                    <a:solidFill>
                      <a:srgbClr val="000000"/>
                    </a:solidFill>
                    <a:latin typeface="Arial"/>
                    <a:ea typeface="Arial"/>
                    <a:cs typeface="Arial"/>
                  </a:defRPr>
                </a:pPr>
                <a:endParaRPr lang="fr-FR"/>
              </a:p>
            </c:txPr>
            <c:showPercent val="1"/>
            <c:showLeaderLines val="1"/>
          </c:dLbls>
          <c:cat>
            <c:strRef>
              <c:f>'Valeur Ajoutée'!$B$13:$B$16</c:f>
              <c:strCache>
                <c:ptCount val="4"/>
                <c:pt idx="0">
                  <c:v>Personnel</c:v>
                </c:pt>
                <c:pt idx="1">
                  <c:v>Etat</c:v>
                </c:pt>
                <c:pt idx="2">
                  <c:v>Prêteurs</c:v>
                </c:pt>
                <c:pt idx="3">
                  <c:v>Entreprise</c:v>
                </c:pt>
              </c:strCache>
            </c:strRef>
          </c:cat>
          <c:val>
            <c:numRef>
              <c:f>'Valeur Ajoutée'!$C$13:$C$16</c:f>
              <c:numCache>
                <c:formatCode>#,##0.00</c:formatCode>
                <c:ptCount val="4"/>
                <c:pt idx="0">
                  <c:v>5416946</c:v>
                </c:pt>
                <c:pt idx="1">
                  <c:v>991296</c:v>
                </c:pt>
                <c:pt idx="2">
                  <c:v>70357</c:v>
                </c:pt>
                <c:pt idx="3">
                  <c:v>2487123</c:v>
                </c:pt>
              </c:numCache>
            </c:numRef>
          </c:val>
        </c:ser>
        <c:ser>
          <c:idx val="1"/>
          <c:order val="1"/>
          <c:spPr>
            <a:solidFill>
              <a:srgbClr val="993366"/>
            </a:solidFill>
            <a:ln w="12700">
              <a:solidFill>
                <a:srgbClr val="000000"/>
              </a:solidFill>
              <a:prstDash val="solid"/>
            </a:ln>
          </c:spPr>
          <c:dPt>
            <c:idx val="0"/>
            <c:spPr>
              <a:solidFill>
                <a:srgbClr val="9999FF"/>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Lbls>
            <c:numFmt formatCode="0%" sourceLinked="0"/>
            <c:spPr>
              <a:noFill/>
              <a:ln w="25400">
                <a:noFill/>
              </a:ln>
            </c:spPr>
            <c:txPr>
              <a:bodyPr/>
              <a:lstStyle/>
              <a:p>
                <a:pPr>
                  <a:defRPr sz="575" b="0" i="0" u="none" strike="noStrike" baseline="0">
                    <a:solidFill>
                      <a:srgbClr val="000000"/>
                    </a:solidFill>
                    <a:latin typeface="Arial"/>
                    <a:ea typeface="Arial"/>
                    <a:cs typeface="Arial"/>
                  </a:defRPr>
                </a:pPr>
                <a:endParaRPr lang="fr-FR"/>
              </a:p>
            </c:txPr>
            <c:showPercent val="1"/>
            <c:showLeaderLines val="1"/>
          </c:dLbls>
          <c:cat>
            <c:strRef>
              <c:f>'Valeur Ajoutée'!$B$13:$B$16</c:f>
              <c:strCache>
                <c:ptCount val="4"/>
                <c:pt idx="0">
                  <c:v>Personnel</c:v>
                </c:pt>
                <c:pt idx="1">
                  <c:v>Etat</c:v>
                </c:pt>
                <c:pt idx="2">
                  <c:v>Prêteurs</c:v>
                </c:pt>
                <c:pt idx="3">
                  <c:v>Entreprise</c:v>
                </c:pt>
              </c:strCache>
            </c:strRef>
          </c:cat>
          <c:val>
            <c:numRef>
              <c:f>'Valeur Ajoutée'!$D$13:$D$16</c:f>
              <c:numCache>
                <c:formatCode>0.00%</c:formatCode>
                <c:ptCount val="4"/>
                <c:pt idx="0">
                  <c:v>0.60418402444331865</c:v>
                </c:pt>
                <c:pt idx="1">
                  <c:v>0.11056510563231829</c:v>
                </c:pt>
                <c:pt idx="2">
                  <c:v>7.847332317464227E-3</c:v>
                </c:pt>
                <c:pt idx="3">
                  <c:v>0.27740353760689879</c:v>
                </c:pt>
              </c:numCache>
            </c:numRef>
          </c:val>
        </c:ser>
        <c:dLbls>
          <c:showPercent val="1"/>
        </c:dLbls>
        <c:firstSliceAng val="0"/>
      </c:pieChart>
      <c:spPr>
        <a:noFill/>
        <a:ln w="25400">
          <a:noFill/>
        </a:ln>
      </c:spPr>
    </c:plotArea>
    <c:legend>
      <c:legendPos val="r"/>
      <c:layout>
        <c:manualLayout>
          <c:xMode val="edge"/>
          <c:yMode val="edge"/>
          <c:x val="0.76748684838167869"/>
          <c:y val="0.35126136091806226"/>
          <c:w val="0.14083795081170414"/>
          <c:h val="0.38862250173712432"/>
        </c:manualLayout>
      </c:layout>
      <c:spPr>
        <a:solidFill>
          <a:srgbClr val="FFFFFF"/>
        </a:solidFill>
        <a:ln w="3175">
          <a:solidFill>
            <a:srgbClr val="000000"/>
          </a:solidFill>
          <a:prstDash val="solid"/>
        </a:ln>
      </c:spPr>
      <c:txPr>
        <a:bodyPr/>
        <a:lstStyle/>
        <a:p>
          <a:pPr>
            <a:defRPr sz="525" b="0" i="0" u="none" strike="noStrike" baseline="0">
              <a:solidFill>
                <a:srgbClr val="000000"/>
              </a:solidFill>
              <a:latin typeface="Arial"/>
              <a:ea typeface="Arial"/>
              <a:cs typeface="Arial"/>
            </a:defRPr>
          </a:pPr>
          <a:endParaRPr lang="fr-FR"/>
        </a:p>
      </c:txPr>
    </c:legend>
    <c:plotVisOnly val="1"/>
    <c:dispBlanksAs val="zero"/>
  </c:chart>
  <c:spPr>
    <a:solidFill>
      <a:srgbClr val="FFFFFF"/>
    </a:solidFill>
    <a:ln w="3175">
      <a:solidFill>
        <a:srgbClr val="000000"/>
      </a:solidFill>
      <a:prstDash val="solid"/>
    </a:ln>
  </c:spPr>
  <c:txPr>
    <a:bodyPr/>
    <a:lstStyle/>
    <a:p>
      <a:pPr>
        <a:defRPr sz="57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45" footer="0.4921259845000004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18</xdr:row>
      <xdr:rowOff>9525</xdr:rowOff>
    </xdr:from>
    <xdr:to>
      <xdr:col>4</xdr:col>
      <xdr:colOff>0</xdr:colOff>
      <xdr:row>38</xdr:row>
      <xdr:rowOff>190500</xdr:rowOff>
    </xdr:to>
    <xdr:graphicFrame macro="">
      <xdr:nvGraphicFramePr>
        <xdr:cNvPr id="102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40</xdr:row>
      <xdr:rowOff>9525</xdr:rowOff>
    </xdr:from>
    <xdr:to>
      <xdr:col>3</xdr:col>
      <xdr:colOff>971550</xdr:colOff>
      <xdr:row>56</xdr:row>
      <xdr:rowOff>1</xdr:rowOff>
    </xdr:to>
    <xdr:graphicFrame macro="">
      <xdr:nvGraphicFramePr>
        <xdr:cNvPr id="102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B1:E44"/>
  <sheetViews>
    <sheetView showGridLines="0" tabSelected="1" workbookViewId="0">
      <selection activeCell="B2" sqref="B2:E2"/>
    </sheetView>
  </sheetViews>
  <sheetFormatPr baseColWidth="10" defaultColWidth="11.42578125" defaultRowHeight="15.75"/>
  <cols>
    <col min="1" max="1" width="3.7109375" style="2" customWidth="1"/>
    <col min="2" max="2" width="43.7109375" style="2" customWidth="1"/>
    <col min="3" max="3" width="14.7109375" style="2" customWidth="1"/>
    <col min="4" max="4" width="43.7109375" style="2" customWidth="1"/>
    <col min="5" max="5" width="14.7109375" style="2" customWidth="1"/>
    <col min="6" max="16384" width="11.42578125" style="2"/>
  </cols>
  <sheetData>
    <row r="1" spans="2:5" ht="16.5" thickBot="1"/>
    <row r="2" spans="2:5" s="3" customFormat="1" ht="16.5" thickBot="1">
      <c r="B2" s="188" t="s">
        <v>163</v>
      </c>
      <c r="C2" s="189"/>
      <c r="D2" s="189"/>
      <c r="E2" s="190"/>
    </row>
    <row r="3" spans="2:5" s="3" customFormat="1">
      <c r="B3" s="27" t="s">
        <v>5</v>
      </c>
      <c r="C3" s="28" t="s">
        <v>9</v>
      </c>
      <c r="D3" s="28" t="s">
        <v>6</v>
      </c>
      <c r="E3" s="29" t="s">
        <v>9</v>
      </c>
    </row>
    <row r="4" spans="2:5" s="3" customFormat="1">
      <c r="B4" s="30" t="s">
        <v>22</v>
      </c>
      <c r="C4" s="6"/>
      <c r="D4" s="4" t="s">
        <v>27</v>
      </c>
      <c r="E4" s="31"/>
    </row>
    <row r="5" spans="2:5">
      <c r="B5" s="32" t="s">
        <v>10</v>
      </c>
      <c r="C5" s="222">
        <v>448270</v>
      </c>
      <c r="D5" s="1" t="s">
        <v>50</v>
      </c>
      <c r="E5" s="33">
        <v>483746</v>
      </c>
    </row>
    <row r="6" spans="2:5">
      <c r="B6" s="32" t="s">
        <v>129</v>
      </c>
      <c r="C6" s="222"/>
      <c r="D6" s="1" t="s">
        <v>34</v>
      </c>
      <c r="E6" s="33">
        <v>11269346</v>
      </c>
    </row>
    <row r="7" spans="2:5">
      <c r="B7" s="32" t="s">
        <v>130</v>
      </c>
      <c r="C7" s="222"/>
      <c r="D7" s="1" t="s">
        <v>35</v>
      </c>
      <c r="E7" s="33">
        <v>-8480</v>
      </c>
    </row>
    <row r="8" spans="2:5">
      <c r="B8" s="32" t="s">
        <v>131</v>
      </c>
      <c r="C8" s="222"/>
      <c r="D8" s="1" t="s">
        <v>36</v>
      </c>
      <c r="E8" s="33"/>
    </row>
    <row r="9" spans="2:5" ht="15.75" customHeight="1">
      <c r="B9" s="32" t="s">
        <v>159</v>
      </c>
      <c r="C9" s="222">
        <v>3008928</v>
      </c>
      <c r="D9" s="1" t="s">
        <v>135</v>
      </c>
      <c r="E9" s="33">
        <v>79502</v>
      </c>
    </row>
    <row r="10" spans="2:5" ht="15.75" customHeight="1">
      <c r="B10" s="32" t="s">
        <v>15</v>
      </c>
      <c r="C10" s="222"/>
      <c r="D10" s="1" t="s">
        <v>160</v>
      </c>
      <c r="E10" s="225">
        <v>76201</v>
      </c>
    </row>
    <row r="11" spans="2:5">
      <c r="B11" s="32" t="s">
        <v>118</v>
      </c>
      <c r="C11" s="222">
        <v>163911</v>
      </c>
      <c r="D11" s="1" t="s">
        <v>161</v>
      </c>
      <c r="E11" s="225"/>
    </row>
    <row r="12" spans="2:5">
      <c r="B12" s="32" t="s">
        <v>11</v>
      </c>
      <c r="C12" s="222">
        <v>3799489</v>
      </c>
      <c r="D12" s="1" t="s">
        <v>1</v>
      </c>
      <c r="E12" s="33">
        <v>309</v>
      </c>
    </row>
    <row r="13" spans="2:5">
      <c r="B13" s="32" t="s">
        <v>12</v>
      </c>
      <c r="C13" s="222">
        <v>1532457</v>
      </c>
      <c r="D13" s="1"/>
      <c r="E13" s="33"/>
    </row>
    <row r="14" spans="2:5">
      <c r="B14" s="32" t="s">
        <v>33</v>
      </c>
      <c r="C14" s="222">
        <v>384899</v>
      </c>
      <c r="D14" s="1"/>
      <c r="E14" s="33"/>
    </row>
    <row r="15" spans="2:5">
      <c r="B15" s="32" t="s">
        <v>14</v>
      </c>
      <c r="C15" s="222">
        <v>9737</v>
      </c>
      <c r="D15" s="1"/>
      <c r="E15" s="33"/>
    </row>
    <row r="16" spans="2:5">
      <c r="B16" s="32" t="s">
        <v>13</v>
      </c>
      <c r="C16" s="222">
        <v>200000</v>
      </c>
      <c r="D16" s="1"/>
      <c r="E16" s="33"/>
    </row>
    <row r="17" spans="2:5">
      <c r="B17" s="32" t="s">
        <v>4</v>
      </c>
      <c r="C17" s="182">
        <v>70738</v>
      </c>
      <c r="D17" s="1"/>
      <c r="E17" s="34"/>
    </row>
    <row r="18" spans="2:5" s="3" customFormat="1">
      <c r="B18" s="35" t="s">
        <v>7</v>
      </c>
      <c r="C18" s="8">
        <f>SUM(C5:C17)</f>
        <v>9618429</v>
      </c>
      <c r="D18" s="7" t="s">
        <v>29</v>
      </c>
      <c r="E18" s="36">
        <f>SUM(E5:E17)</f>
        <v>11900624</v>
      </c>
    </row>
    <row r="19" spans="2:5" s="3" customFormat="1">
      <c r="B19" s="37" t="s">
        <v>23</v>
      </c>
      <c r="C19" s="8"/>
      <c r="D19" s="9" t="s">
        <v>28</v>
      </c>
      <c r="E19" s="36"/>
    </row>
    <row r="20" spans="2:5" ht="15.75" customHeight="1">
      <c r="B20" s="32" t="s">
        <v>153</v>
      </c>
      <c r="C20" s="223">
        <v>30658</v>
      </c>
      <c r="D20" s="1" t="s">
        <v>38</v>
      </c>
      <c r="E20" s="33">
        <v>9666</v>
      </c>
    </row>
    <row r="21" spans="2:5" ht="15.75" customHeight="1">
      <c r="B21" s="45" t="s">
        <v>37</v>
      </c>
      <c r="C21" s="223"/>
      <c r="D21" s="1" t="s">
        <v>132</v>
      </c>
      <c r="E21" s="33"/>
    </row>
    <row r="22" spans="2:5">
      <c r="B22" s="32" t="s">
        <v>16</v>
      </c>
      <c r="C22" s="222">
        <v>962</v>
      </c>
      <c r="D22" s="1" t="s">
        <v>30</v>
      </c>
      <c r="E22" s="33">
        <v>290000</v>
      </c>
    </row>
    <row r="23" spans="2:5">
      <c r="B23" s="32" t="s">
        <v>17</v>
      </c>
      <c r="C23" s="222">
        <v>69000</v>
      </c>
      <c r="D23" s="1" t="s">
        <v>136</v>
      </c>
      <c r="E23" s="33">
        <v>70039</v>
      </c>
    </row>
    <row r="24" spans="2:5">
      <c r="B24" s="32" t="s">
        <v>18</v>
      </c>
      <c r="C24" s="222">
        <v>395</v>
      </c>
      <c r="D24" s="1" t="s">
        <v>119</v>
      </c>
      <c r="E24" s="33">
        <v>8000</v>
      </c>
    </row>
    <row r="25" spans="2:5">
      <c r="B25" s="32" t="s">
        <v>137</v>
      </c>
      <c r="C25" s="222"/>
      <c r="D25" s="1" t="s">
        <v>162</v>
      </c>
      <c r="E25" s="33">
        <v>408480</v>
      </c>
    </row>
    <row r="26" spans="2:5">
      <c r="B26" s="32"/>
      <c r="C26" s="182"/>
      <c r="D26" s="1" t="s">
        <v>138</v>
      </c>
      <c r="E26" s="34"/>
    </row>
    <row r="27" spans="2:5" s="3" customFormat="1">
      <c r="B27" s="35" t="s">
        <v>7</v>
      </c>
      <c r="C27" s="8">
        <f>SUM(C20:C26)</f>
        <v>101015</v>
      </c>
      <c r="D27" s="7" t="s">
        <v>7</v>
      </c>
      <c r="E27" s="36">
        <f>SUM(E20:E26)</f>
        <v>786185</v>
      </c>
    </row>
    <row r="28" spans="2:5">
      <c r="B28" s="37" t="s">
        <v>24</v>
      </c>
      <c r="C28" s="10"/>
      <c r="D28" s="46" t="s">
        <v>45</v>
      </c>
      <c r="E28" s="38"/>
    </row>
    <row r="29" spans="2:5">
      <c r="B29" s="32" t="s">
        <v>39</v>
      </c>
      <c r="C29" s="222"/>
      <c r="D29" s="16" t="s">
        <v>41</v>
      </c>
      <c r="E29" s="33">
        <v>7000</v>
      </c>
    </row>
    <row r="30" spans="2:5">
      <c r="B30" s="32" t="s">
        <v>40</v>
      </c>
      <c r="C30" s="222"/>
      <c r="D30" s="16" t="s">
        <v>42</v>
      </c>
      <c r="E30" s="33"/>
    </row>
    <row r="31" spans="2:5">
      <c r="B31" s="32" t="s">
        <v>143</v>
      </c>
      <c r="C31" s="222">
        <v>3160</v>
      </c>
      <c r="D31" s="16" t="s">
        <v>142</v>
      </c>
      <c r="E31" s="33">
        <v>2840</v>
      </c>
    </row>
    <row r="32" spans="2:5">
      <c r="B32" s="32" t="s">
        <v>44</v>
      </c>
      <c r="C32" s="222">
        <v>2000</v>
      </c>
      <c r="D32" s="16" t="s">
        <v>133</v>
      </c>
      <c r="E32" s="33">
        <v>6000</v>
      </c>
    </row>
    <row r="33" spans="2:5" ht="31.5">
      <c r="B33" s="32" t="s">
        <v>134</v>
      </c>
      <c r="C33" s="224"/>
      <c r="D33" s="47" t="s">
        <v>164</v>
      </c>
      <c r="E33" s="226">
        <v>4000</v>
      </c>
    </row>
    <row r="34" spans="2:5" s="3" customFormat="1">
      <c r="B34" s="49" t="s">
        <v>7</v>
      </c>
      <c r="C34" s="48">
        <f>SUM(C29:C33)</f>
        <v>5160</v>
      </c>
      <c r="D34" s="7" t="s">
        <v>7</v>
      </c>
      <c r="E34" s="36">
        <f>SUM(E29:E33)</f>
        <v>19840</v>
      </c>
    </row>
    <row r="35" spans="2:5">
      <c r="B35" s="32" t="s">
        <v>19</v>
      </c>
      <c r="C35" s="10">
        <v>25000</v>
      </c>
      <c r="D35" s="11"/>
      <c r="E35" s="38"/>
    </row>
    <row r="36" spans="2:5">
      <c r="B36" s="32" t="s">
        <v>43</v>
      </c>
      <c r="C36" s="182">
        <v>991296</v>
      </c>
      <c r="D36" s="14"/>
      <c r="E36" s="34"/>
    </row>
    <row r="37" spans="2:5" s="3" customFormat="1">
      <c r="B37" s="44" t="s">
        <v>25</v>
      </c>
      <c r="C37" s="5">
        <f>C18+C27+C34+C35+C36</f>
        <v>10740900</v>
      </c>
      <c r="D37" s="13" t="s">
        <v>31</v>
      </c>
      <c r="E37" s="39">
        <f>E18+E27+E34</f>
        <v>12706649</v>
      </c>
    </row>
    <row r="38" spans="2:5" s="3" customFormat="1">
      <c r="B38" s="40" t="s">
        <v>20</v>
      </c>
      <c r="C38" s="5">
        <f>IF(E37&gt;C37,E37-C37,"")</f>
        <v>1965749</v>
      </c>
      <c r="D38" s="12" t="s">
        <v>32</v>
      </c>
      <c r="E38" s="39" t="str">
        <f>IF(C37&gt;E37,C37-E37,"")</f>
        <v/>
      </c>
    </row>
    <row r="39" spans="2:5" s="3" customFormat="1" ht="16.5" thickBot="1">
      <c r="B39" s="41" t="s">
        <v>26</v>
      </c>
      <c r="C39" s="24">
        <f>E39</f>
        <v>12706649</v>
      </c>
      <c r="D39" s="42" t="s">
        <v>26</v>
      </c>
      <c r="E39" s="43">
        <f>E37</f>
        <v>12706649</v>
      </c>
    </row>
    <row r="40" spans="2:5">
      <c r="B40" s="17" t="s">
        <v>2</v>
      </c>
      <c r="C40" s="18">
        <f>E18-C18</f>
        <v>2282195</v>
      </c>
      <c r="D40" s="19"/>
      <c r="E40" s="20"/>
    </row>
    <row r="41" spans="2:5">
      <c r="B41" s="21" t="s">
        <v>8</v>
      </c>
      <c r="C41" s="5">
        <f>E27-C27</f>
        <v>685170</v>
      </c>
      <c r="D41" s="15"/>
      <c r="E41" s="22"/>
    </row>
    <row r="42" spans="2:5">
      <c r="B42" s="21" t="s">
        <v>21</v>
      </c>
      <c r="C42" s="5">
        <f>C40+C41</f>
        <v>2967365</v>
      </c>
      <c r="D42" s="15"/>
      <c r="E42" s="22"/>
    </row>
    <row r="43" spans="2:5">
      <c r="B43" s="21" t="s">
        <v>3</v>
      </c>
      <c r="C43" s="5">
        <f>E34-C34</f>
        <v>14680</v>
      </c>
      <c r="D43" s="15"/>
      <c r="E43" s="22"/>
    </row>
    <row r="44" spans="2:5" ht="16.5" thickBot="1">
      <c r="B44" s="23" t="s">
        <v>77</v>
      </c>
      <c r="C44" s="24">
        <f>C42+C43-C35-C36</f>
        <v>1965749</v>
      </c>
      <c r="D44" s="25"/>
      <c r="E44" s="26"/>
    </row>
  </sheetData>
  <sheetProtection sheet="1" objects="1" scenarios="1"/>
  <mergeCells count="3">
    <mergeCell ref="B2:E2"/>
    <mergeCell ref="C20:C21"/>
    <mergeCell ref="E10:E11"/>
  </mergeCells>
  <phoneticPr fontId="0" type="noConversion"/>
  <pageMargins left="0" right="0" top="0" bottom="0" header="0.51181102362204722" footer="0.51181102362204722"/>
  <pageSetup paperSize="9" scale="86" orientation="portrait" r:id="rId1"/>
  <headerFooter alignWithMargins="0"/>
</worksheet>
</file>

<file path=xl/worksheets/sheet2.xml><?xml version="1.0" encoding="utf-8"?>
<worksheet xmlns="http://schemas.openxmlformats.org/spreadsheetml/2006/main" xmlns:r="http://schemas.openxmlformats.org/officeDocument/2006/relationships">
  <dimension ref="B1:H31"/>
  <sheetViews>
    <sheetView showGridLines="0" topLeftCell="B1" workbookViewId="0">
      <selection activeCell="B2" sqref="B2:H2"/>
    </sheetView>
  </sheetViews>
  <sheetFormatPr baseColWidth="10" defaultColWidth="11.42578125" defaultRowHeight="15.75"/>
  <cols>
    <col min="1" max="1" width="3.7109375" style="51" customWidth="1"/>
    <col min="2" max="2" width="40.7109375" style="51" customWidth="1"/>
    <col min="3" max="3" width="14.7109375" style="51" customWidth="1"/>
    <col min="4" max="4" width="40.7109375" style="51" customWidth="1"/>
    <col min="5" max="5" width="14.7109375" style="51" customWidth="1"/>
    <col min="6" max="6" width="40.7109375" style="54" customWidth="1"/>
    <col min="7" max="7" width="14.7109375" style="51" customWidth="1"/>
    <col min="8" max="8" width="8.7109375" style="51" customWidth="1"/>
    <col min="9" max="16384" width="11.42578125" style="51"/>
  </cols>
  <sheetData>
    <row r="1" spans="2:8" ht="16.5" thickBot="1"/>
    <row r="2" spans="2:8" ht="15" customHeight="1" thickBot="1">
      <c r="B2" s="188" t="s">
        <v>165</v>
      </c>
      <c r="C2" s="189"/>
      <c r="D2" s="189"/>
      <c r="E2" s="189"/>
      <c r="F2" s="189"/>
      <c r="G2" s="189"/>
      <c r="H2" s="190"/>
    </row>
    <row r="3" spans="2:8" s="54" customFormat="1" ht="15" customHeight="1">
      <c r="B3" s="81" t="s">
        <v>46</v>
      </c>
      <c r="C3" s="82"/>
      <c r="D3" s="83" t="s">
        <v>47</v>
      </c>
      <c r="E3" s="84"/>
      <c r="F3" s="191" t="s">
        <v>144</v>
      </c>
      <c r="G3" s="192"/>
      <c r="H3" s="85" t="s">
        <v>49</v>
      </c>
    </row>
    <row r="4" spans="2:8" ht="15" customHeight="1">
      <c r="B4" s="96" t="s">
        <v>50</v>
      </c>
      <c r="C4" s="52">
        <f>'Tableau de résultat'!E5</f>
        <v>483746</v>
      </c>
      <c r="D4" s="70" t="s">
        <v>51</v>
      </c>
      <c r="E4" s="52">
        <f>'Tableau de résultat'!C5+'Tableau de résultat'!C6</f>
        <v>448270</v>
      </c>
      <c r="F4" s="63" t="s">
        <v>52</v>
      </c>
      <c r="G4" s="52">
        <f>C4-E4</f>
        <v>35476</v>
      </c>
      <c r="H4" s="87">
        <f>(G4/C4)*100</f>
        <v>7.3336006912718661</v>
      </c>
    </row>
    <row r="5" spans="2:8" ht="15" customHeight="1">
      <c r="B5" s="86" t="s">
        <v>53</v>
      </c>
      <c r="C5" s="183">
        <f>'Tableau de résultat'!E6</f>
        <v>11269346</v>
      </c>
      <c r="D5" s="57"/>
      <c r="E5" s="56"/>
      <c r="F5" s="64"/>
      <c r="G5" s="65"/>
      <c r="H5" s="88"/>
    </row>
    <row r="6" spans="2:8" ht="15" customHeight="1">
      <c r="B6" s="89" t="s">
        <v>54</v>
      </c>
      <c r="C6" s="55"/>
      <c r="D6" s="58" t="s">
        <v>55</v>
      </c>
      <c r="E6" s="56">
        <f>'Tableau de résultat'!E7*(-1)</f>
        <v>8480</v>
      </c>
      <c r="F6" s="66"/>
      <c r="G6" s="67"/>
      <c r="H6" s="90"/>
    </row>
    <row r="7" spans="2:8" ht="15" customHeight="1">
      <c r="B7" s="89" t="s">
        <v>56</v>
      </c>
      <c r="C7" s="55"/>
      <c r="D7" s="58"/>
      <c r="E7" s="56"/>
      <c r="F7" s="68"/>
      <c r="G7" s="69"/>
      <c r="H7" s="91"/>
    </row>
    <row r="8" spans="2:8" s="54" customFormat="1" ht="15" customHeight="1">
      <c r="B8" s="92" t="s">
        <v>7</v>
      </c>
      <c r="C8" s="76">
        <f>SUM(C5:C7)</f>
        <v>11269346</v>
      </c>
      <c r="D8" s="92" t="s">
        <v>7</v>
      </c>
      <c r="E8" s="73">
        <f>E6</f>
        <v>8480</v>
      </c>
      <c r="F8" s="72" t="s">
        <v>58</v>
      </c>
      <c r="G8" s="71">
        <f>C8-E8</f>
        <v>11260866</v>
      </c>
      <c r="H8" s="93">
        <v>100</v>
      </c>
    </row>
    <row r="9" spans="2:8" ht="15" customHeight="1">
      <c r="B9" s="89" t="s">
        <v>58</v>
      </c>
      <c r="C9" s="60">
        <f>G8</f>
        <v>11260866</v>
      </c>
      <c r="D9" s="58" t="s">
        <v>148</v>
      </c>
      <c r="E9" s="60"/>
      <c r="F9" s="64"/>
      <c r="G9" s="65"/>
      <c r="H9" s="88"/>
    </row>
    <row r="10" spans="2:8" ht="15" customHeight="1">
      <c r="B10" s="89" t="s">
        <v>52</v>
      </c>
      <c r="C10" s="62">
        <f>G4</f>
        <v>35476</v>
      </c>
      <c r="D10" s="58" t="s">
        <v>149</v>
      </c>
      <c r="E10" s="109">
        <f>'Tableau de résultat'!C9</f>
        <v>3008928</v>
      </c>
      <c r="F10" s="68"/>
      <c r="G10" s="69"/>
      <c r="H10" s="91"/>
    </row>
    <row r="11" spans="2:8" s="54" customFormat="1" ht="15" customHeight="1">
      <c r="B11" s="92" t="s">
        <v>7</v>
      </c>
      <c r="C11" s="71">
        <f>C9+C10</f>
        <v>11296342</v>
      </c>
      <c r="D11" s="92" t="s">
        <v>7</v>
      </c>
      <c r="E11" s="71">
        <f>E10</f>
        <v>3008928</v>
      </c>
      <c r="F11" s="53" t="s">
        <v>61</v>
      </c>
      <c r="G11" s="52">
        <f>C11-E11</f>
        <v>8287414</v>
      </c>
      <c r="H11" s="94">
        <f>(G11/C11)*100</f>
        <v>73.363695964587478</v>
      </c>
    </row>
    <row r="12" spans="2:8" ht="15" customHeight="1">
      <c r="B12" s="86" t="s">
        <v>61</v>
      </c>
      <c r="C12" s="60">
        <f>G11</f>
        <v>8287414</v>
      </c>
      <c r="D12" s="57" t="s">
        <v>62</v>
      </c>
      <c r="E12" s="60">
        <f>'Tableau de résultat'!C11</f>
        <v>163911</v>
      </c>
      <c r="F12" s="64"/>
      <c r="G12" s="65"/>
      <c r="H12" s="88"/>
    </row>
    <row r="13" spans="2:8" ht="15" customHeight="1">
      <c r="B13" s="89" t="s">
        <v>0</v>
      </c>
      <c r="C13" s="62">
        <f>'Tableau de résultat'!E9</f>
        <v>79502</v>
      </c>
      <c r="D13" s="58" t="s">
        <v>63</v>
      </c>
      <c r="E13" s="184">
        <f>'Tableau de résultat'!C12+'Tableau de résultat'!C13</f>
        <v>5331946</v>
      </c>
      <c r="F13" s="70" t="s">
        <v>150</v>
      </c>
      <c r="G13" s="60"/>
      <c r="H13" s="102"/>
    </row>
    <row r="14" spans="2:8" s="54" customFormat="1" ht="15" customHeight="1">
      <c r="B14" s="92" t="s">
        <v>7</v>
      </c>
      <c r="C14" s="71">
        <f>C12+C13</f>
        <v>8366916</v>
      </c>
      <c r="D14" s="92" t="s">
        <v>7</v>
      </c>
      <c r="E14" s="75">
        <f>E12+E13</f>
        <v>5495857</v>
      </c>
      <c r="F14" s="59" t="s">
        <v>145</v>
      </c>
      <c r="G14" s="101">
        <f>C14-E14</f>
        <v>2871059</v>
      </c>
      <c r="H14" s="103">
        <f>(G14/C11)*100</f>
        <v>25.415829301202109</v>
      </c>
    </row>
    <row r="15" spans="2:8" ht="15" customHeight="1">
      <c r="B15" s="86" t="s">
        <v>64</v>
      </c>
      <c r="C15" s="60">
        <f>IF(G14&gt;0,G14,"")</f>
        <v>2871059</v>
      </c>
      <c r="D15" s="57" t="s">
        <v>65</v>
      </c>
      <c r="E15" s="60" t="str">
        <f>IF(G14&lt;0,-G14,"")</f>
        <v/>
      </c>
      <c r="F15" s="64"/>
      <c r="G15" s="65"/>
      <c r="H15" s="88"/>
    </row>
    <row r="16" spans="2:8" ht="15" customHeight="1">
      <c r="B16" s="89" t="s">
        <v>66</v>
      </c>
      <c r="C16" s="193">
        <f>'Tableau de résultat'!E10</f>
        <v>76201</v>
      </c>
      <c r="D16" s="58" t="s">
        <v>146</v>
      </c>
      <c r="E16" s="61">
        <f>SUM('Tableau de résultat'!C14:C16)</f>
        <v>594636</v>
      </c>
      <c r="F16" s="66"/>
      <c r="G16" s="67"/>
      <c r="H16" s="90"/>
    </row>
    <row r="17" spans="2:8" ht="15" customHeight="1">
      <c r="B17" s="89" t="s">
        <v>67</v>
      </c>
      <c r="C17" s="193"/>
      <c r="D17" s="58" t="s">
        <v>147</v>
      </c>
      <c r="E17" s="61"/>
      <c r="F17" s="66"/>
      <c r="G17" s="67"/>
      <c r="H17" s="90"/>
    </row>
    <row r="18" spans="2:8" ht="15" customHeight="1">
      <c r="B18" s="89" t="s">
        <v>1</v>
      </c>
      <c r="C18" s="62">
        <f>'Tableau de résultat'!E12</f>
        <v>309</v>
      </c>
      <c r="D18" s="58" t="s">
        <v>4</v>
      </c>
      <c r="E18" s="62">
        <f>'Tableau de résultat'!C17</f>
        <v>70738</v>
      </c>
      <c r="F18" s="68"/>
      <c r="G18" s="69"/>
      <c r="H18" s="91"/>
    </row>
    <row r="19" spans="2:8" s="54" customFormat="1" ht="15" customHeight="1">
      <c r="B19" s="92" t="s">
        <v>7</v>
      </c>
      <c r="C19" s="71">
        <f>SUM(C15:C18)</f>
        <v>2947569</v>
      </c>
      <c r="D19" s="92" t="s">
        <v>7</v>
      </c>
      <c r="E19" s="71">
        <f>SUM(E15:E18)</f>
        <v>665374</v>
      </c>
      <c r="F19" s="70" t="s">
        <v>2</v>
      </c>
      <c r="G19" s="71">
        <f>C19-E19</f>
        <v>2282195</v>
      </c>
      <c r="H19" s="95">
        <f>(G19/C11)*100</f>
        <v>20.202955965745371</v>
      </c>
    </row>
    <row r="20" spans="2:8" ht="15" customHeight="1">
      <c r="B20" s="86" t="s">
        <v>2</v>
      </c>
      <c r="C20" s="60">
        <f>IF(G19&gt;0,G19,"")</f>
        <v>2282195</v>
      </c>
      <c r="D20" s="57" t="s">
        <v>68</v>
      </c>
      <c r="E20" s="77" t="str">
        <f>IF(G19&lt;0,-G19,"")</f>
        <v/>
      </c>
      <c r="F20" s="64"/>
      <c r="G20" s="65"/>
      <c r="H20" s="88"/>
    </row>
    <row r="21" spans="2:8" ht="15" customHeight="1">
      <c r="B21" s="89" t="s">
        <v>69</v>
      </c>
      <c r="C21" s="61"/>
      <c r="D21" s="58" t="s">
        <v>69</v>
      </c>
      <c r="E21" s="74"/>
      <c r="F21" s="66"/>
      <c r="G21" s="67"/>
      <c r="H21" s="90"/>
    </row>
    <row r="22" spans="2:8" ht="15" customHeight="1">
      <c r="B22" s="89" t="s">
        <v>70</v>
      </c>
      <c r="C22" s="61"/>
      <c r="D22" s="58" t="s">
        <v>70</v>
      </c>
      <c r="E22" s="74"/>
      <c r="F22" s="66"/>
      <c r="G22" s="67"/>
      <c r="H22" s="90"/>
    </row>
    <row r="23" spans="2:8" ht="15" customHeight="1">
      <c r="B23" s="89" t="s">
        <v>71</v>
      </c>
      <c r="C23" s="62">
        <f>'Tableau de résultat'!E27</f>
        <v>786185</v>
      </c>
      <c r="D23" s="58" t="s">
        <v>72</v>
      </c>
      <c r="E23" s="78">
        <f>'Tableau de résultat'!C27</f>
        <v>101015</v>
      </c>
      <c r="F23" s="68"/>
      <c r="G23" s="69"/>
      <c r="H23" s="91"/>
    </row>
    <row r="24" spans="2:8" s="54" customFormat="1" ht="15" customHeight="1">
      <c r="B24" s="92" t="s">
        <v>7</v>
      </c>
      <c r="C24" s="52">
        <f>SUM(C20:C23)</f>
        <v>3068380</v>
      </c>
      <c r="D24" s="92" t="s">
        <v>7</v>
      </c>
      <c r="E24" s="79">
        <f>SUM(E20:E23)</f>
        <v>101015</v>
      </c>
      <c r="F24" s="53" t="s">
        <v>75</v>
      </c>
      <c r="G24" s="52">
        <f>C24-E24</f>
        <v>2967365</v>
      </c>
      <c r="H24" s="94">
        <f>(G24/C11)*100</f>
        <v>26.268370769935967</v>
      </c>
    </row>
    <row r="25" spans="2:8" s="54" customFormat="1" ht="15" customHeight="1">
      <c r="B25" s="96" t="s">
        <v>73</v>
      </c>
      <c r="C25" s="71">
        <f>'Tableau de résultat'!E34</f>
        <v>19840</v>
      </c>
      <c r="D25" s="70" t="s">
        <v>74</v>
      </c>
      <c r="E25" s="71">
        <f>'Tableau de résultat'!C34</f>
        <v>5160</v>
      </c>
      <c r="F25" s="70" t="s">
        <v>3</v>
      </c>
      <c r="G25" s="71">
        <f>C25-E25</f>
        <v>14680</v>
      </c>
      <c r="H25" s="95">
        <f>(G25/C11)*100</f>
        <v>0.1299535725812834</v>
      </c>
    </row>
    <row r="26" spans="2:8" ht="15" customHeight="1">
      <c r="B26" s="86" t="s">
        <v>75</v>
      </c>
      <c r="C26" s="60">
        <f>IF(G24&gt;0,G24,"")</f>
        <v>2967365</v>
      </c>
      <c r="D26" s="57" t="s">
        <v>75</v>
      </c>
      <c r="E26" s="60" t="str">
        <f>IF(G24&lt;0,-G24,"")</f>
        <v/>
      </c>
      <c r="F26" s="64"/>
      <c r="G26" s="65"/>
      <c r="H26" s="88"/>
    </row>
    <row r="27" spans="2:8" ht="15" customHeight="1">
      <c r="B27" s="89" t="s">
        <v>3</v>
      </c>
      <c r="C27" s="61">
        <f>IF(G25&gt;0,G25,"")</f>
        <v>14680</v>
      </c>
      <c r="D27" s="58" t="s">
        <v>3</v>
      </c>
      <c r="E27" s="61" t="str">
        <f>IF(G25&lt;0,-G25,"")</f>
        <v/>
      </c>
      <c r="F27" s="66"/>
      <c r="G27" s="67"/>
      <c r="H27" s="90"/>
    </row>
    <row r="28" spans="2:8" ht="15" customHeight="1">
      <c r="B28" s="89"/>
      <c r="C28" s="61"/>
      <c r="D28" s="58" t="s">
        <v>76</v>
      </c>
      <c r="E28" s="61">
        <f>'Tableau de résultat'!C35</f>
        <v>25000</v>
      </c>
      <c r="F28" s="66"/>
      <c r="G28" s="67"/>
      <c r="H28" s="90"/>
    </row>
    <row r="29" spans="2:8" ht="15" customHeight="1">
      <c r="B29" s="89"/>
      <c r="C29" s="62"/>
      <c r="D29" s="58" t="s">
        <v>43</v>
      </c>
      <c r="E29" s="62">
        <f>'Tableau de résultat'!C36</f>
        <v>991296</v>
      </c>
      <c r="F29" s="68"/>
      <c r="G29" s="69"/>
      <c r="H29" s="91"/>
    </row>
    <row r="30" spans="2:8" s="54" customFormat="1" ht="15" customHeight="1">
      <c r="B30" s="92" t="s">
        <v>7</v>
      </c>
      <c r="C30" s="52">
        <f>SUM(C26:C29)</f>
        <v>2982045</v>
      </c>
      <c r="D30" s="92" t="s">
        <v>7</v>
      </c>
      <c r="E30" s="52">
        <f>SUM(E26:E29)</f>
        <v>1016296</v>
      </c>
      <c r="F30" s="53" t="s">
        <v>77</v>
      </c>
      <c r="G30" s="80">
        <f>C30-E30</f>
        <v>1965749</v>
      </c>
      <c r="H30" s="94">
        <f>(G30/C11)*100</f>
        <v>17.401642053684281</v>
      </c>
    </row>
    <row r="31" spans="2:8" s="54" customFormat="1" ht="15" customHeight="1" thickBot="1">
      <c r="B31" s="97" t="s">
        <v>152</v>
      </c>
      <c r="C31" s="98">
        <f>'Tableau de résultat'!E31</f>
        <v>2840</v>
      </c>
      <c r="D31" s="99" t="s">
        <v>78</v>
      </c>
      <c r="E31" s="98">
        <f>'Tableau de résultat'!C31</f>
        <v>3160</v>
      </c>
      <c r="F31" s="99" t="s">
        <v>151</v>
      </c>
      <c r="G31" s="98">
        <f>C31-E31</f>
        <v>-320</v>
      </c>
      <c r="H31" s="100"/>
    </row>
  </sheetData>
  <sheetProtection sheet="1" objects="1" scenarios="1"/>
  <mergeCells count="3">
    <mergeCell ref="B2:H2"/>
    <mergeCell ref="F3:G3"/>
    <mergeCell ref="C16:C17"/>
  </mergeCells>
  <phoneticPr fontId="0" type="noConversion"/>
  <pageMargins left="0" right="0" top="0" bottom="0"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B1:G55"/>
  <sheetViews>
    <sheetView showGridLines="0" workbookViewId="0">
      <selection activeCell="B2" sqref="B2:E2"/>
    </sheetView>
  </sheetViews>
  <sheetFormatPr baseColWidth="10" defaultColWidth="11.42578125" defaultRowHeight="15.75"/>
  <cols>
    <col min="1" max="1" width="3.7109375" style="2" customWidth="1"/>
    <col min="2" max="2" width="5.42578125" style="2" customWidth="1"/>
    <col min="3" max="3" width="76.42578125" style="2" customWidth="1"/>
    <col min="4" max="5" width="13.7109375" style="2" customWidth="1"/>
    <col min="6" max="6" width="11.42578125" style="2"/>
    <col min="7" max="7" width="70.7109375" style="2" customWidth="1"/>
    <col min="8" max="16384" width="11.42578125" style="2"/>
  </cols>
  <sheetData>
    <row r="1" spans="2:7" ht="16.5" thickBot="1"/>
    <row r="2" spans="2:7" ht="17.100000000000001" customHeight="1" thickBot="1">
      <c r="B2" s="188" t="s">
        <v>172</v>
      </c>
      <c r="C2" s="189"/>
      <c r="D2" s="189"/>
      <c r="E2" s="190"/>
      <c r="G2" s="185" t="s">
        <v>173</v>
      </c>
    </row>
    <row r="3" spans="2:7" ht="16.5" customHeight="1" thickBot="1">
      <c r="D3" s="105"/>
      <c r="E3" s="105"/>
    </row>
    <row r="4" spans="2:7">
      <c r="B4" s="197" t="s">
        <v>79</v>
      </c>
      <c r="C4" s="198"/>
      <c r="D4" s="28" t="s">
        <v>80</v>
      </c>
      <c r="E4" s="29" t="s">
        <v>81</v>
      </c>
    </row>
    <row r="5" spans="2:7" s="3" customFormat="1">
      <c r="B5" s="119"/>
      <c r="C5" s="111" t="s">
        <v>117</v>
      </c>
      <c r="D5" s="106"/>
      <c r="E5" s="120">
        <f>'SIG PCG'!G14</f>
        <v>2871059</v>
      </c>
    </row>
    <row r="6" spans="2:7">
      <c r="B6" s="121">
        <v>791</v>
      </c>
      <c r="C6" s="112" t="s">
        <v>82</v>
      </c>
      <c r="D6" s="107"/>
      <c r="E6" s="122"/>
    </row>
    <row r="7" spans="2:7">
      <c r="B7" s="121">
        <v>75</v>
      </c>
      <c r="C7" s="112" t="s">
        <v>83</v>
      </c>
      <c r="D7" s="107"/>
      <c r="E7" s="122">
        <f>'Tableau de résultat'!E12</f>
        <v>309</v>
      </c>
    </row>
    <row r="8" spans="2:7">
      <c r="B8" s="121">
        <v>755</v>
      </c>
      <c r="C8" s="112" t="s">
        <v>166</v>
      </c>
      <c r="D8" s="107"/>
      <c r="E8" s="122"/>
    </row>
    <row r="9" spans="2:7">
      <c r="B9" s="121">
        <v>761</v>
      </c>
      <c r="C9" s="112" t="s">
        <v>84</v>
      </c>
      <c r="D9" s="107"/>
      <c r="E9" s="122">
        <f>'Tableau de résultat'!E20</f>
        <v>9666</v>
      </c>
    </row>
    <row r="10" spans="2:7">
      <c r="B10" s="121">
        <v>762</v>
      </c>
      <c r="C10" s="112" t="s">
        <v>85</v>
      </c>
      <c r="D10" s="107"/>
      <c r="E10" s="122"/>
    </row>
    <row r="11" spans="2:7">
      <c r="B11" s="121">
        <v>763</v>
      </c>
      <c r="C11" s="112" t="s">
        <v>86</v>
      </c>
      <c r="D11" s="107"/>
      <c r="E11" s="122"/>
    </row>
    <row r="12" spans="2:7">
      <c r="B12" s="121">
        <v>764</v>
      </c>
      <c r="C12" s="112" t="s">
        <v>87</v>
      </c>
      <c r="D12" s="107"/>
      <c r="E12" s="122"/>
    </row>
    <row r="13" spans="2:7">
      <c r="B13" s="121">
        <v>765</v>
      </c>
      <c r="C13" s="112" t="s">
        <v>88</v>
      </c>
      <c r="D13" s="107"/>
      <c r="E13" s="122"/>
    </row>
    <row r="14" spans="2:7">
      <c r="B14" s="121">
        <v>766</v>
      </c>
      <c r="C14" s="112" t="s">
        <v>89</v>
      </c>
      <c r="D14" s="107"/>
      <c r="E14" s="122">
        <f>'Tableau de résultat'!E25</f>
        <v>408480</v>
      </c>
    </row>
    <row r="15" spans="2:7">
      <c r="B15" s="121">
        <v>767</v>
      </c>
      <c r="C15" s="112" t="s">
        <v>90</v>
      </c>
      <c r="D15" s="107"/>
      <c r="E15" s="122"/>
    </row>
    <row r="16" spans="2:7">
      <c r="B16" s="121">
        <v>767</v>
      </c>
      <c r="C16" s="112" t="s">
        <v>167</v>
      </c>
      <c r="D16" s="107"/>
      <c r="E16" s="122">
        <f>'Tableau de résultat'!E22</f>
        <v>290000</v>
      </c>
    </row>
    <row r="17" spans="2:5">
      <c r="B17" s="121">
        <v>771</v>
      </c>
      <c r="C17" s="112" t="s">
        <v>91</v>
      </c>
      <c r="D17" s="107"/>
      <c r="E17" s="122">
        <f>'Tableau de résultat'!E29</f>
        <v>7000</v>
      </c>
    </row>
    <row r="18" spans="2:5">
      <c r="B18" s="121">
        <v>778</v>
      </c>
      <c r="C18" s="112" t="s">
        <v>169</v>
      </c>
      <c r="D18" s="107"/>
      <c r="E18" s="122"/>
    </row>
    <row r="19" spans="2:5">
      <c r="B19" s="121">
        <v>796</v>
      </c>
      <c r="C19" s="112" t="s">
        <v>168</v>
      </c>
      <c r="D19" s="107"/>
      <c r="E19" s="122">
        <f>'Tableau de résultat'!E24</f>
        <v>8000</v>
      </c>
    </row>
    <row r="20" spans="2:5">
      <c r="B20" s="121">
        <v>797</v>
      </c>
      <c r="C20" s="112" t="s">
        <v>92</v>
      </c>
      <c r="D20" s="107"/>
      <c r="E20" s="123"/>
    </row>
    <row r="21" spans="2:5" s="3" customFormat="1">
      <c r="B21" s="124"/>
      <c r="C21" s="113" t="s">
        <v>93</v>
      </c>
      <c r="D21" s="108"/>
      <c r="E21" s="125">
        <f>SUM(E5:E20)</f>
        <v>3594514</v>
      </c>
    </row>
    <row r="22" spans="2:5">
      <c r="B22" s="126">
        <v>65</v>
      </c>
      <c r="C22" s="114" t="s">
        <v>94</v>
      </c>
      <c r="D22" s="116">
        <f>'Tableau de résultat'!C17</f>
        <v>70738</v>
      </c>
      <c r="E22" s="127"/>
    </row>
    <row r="23" spans="2:5">
      <c r="B23" s="121">
        <v>661</v>
      </c>
      <c r="C23" s="112" t="s">
        <v>95</v>
      </c>
      <c r="D23" s="107">
        <f>'Tableau de résultat'!C22</f>
        <v>962</v>
      </c>
      <c r="E23" s="122"/>
    </row>
    <row r="24" spans="2:5">
      <c r="B24" s="121">
        <v>665</v>
      </c>
      <c r="C24" s="112" t="s">
        <v>96</v>
      </c>
      <c r="D24" s="107">
        <f>'Tableau de résultat'!C24</f>
        <v>395</v>
      </c>
      <c r="E24" s="122"/>
    </row>
    <row r="25" spans="2:5">
      <c r="B25" s="121">
        <v>666</v>
      </c>
      <c r="C25" s="112" t="s">
        <v>97</v>
      </c>
      <c r="D25" s="107">
        <f>'Tableau de résultat'!C23</f>
        <v>69000</v>
      </c>
      <c r="E25" s="122"/>
    </row>
    <row r="26" spans="2:5">
      <c r="B26" s="121">
        <v>667</v>
      </c>
      <c r="C26" s="112" t="s">
        <v>98</v>
      </c>
      <c r="D26" s="107">
        <f>'Tableau de résultat'!C26</f>
        <v>0</v>
      </c>
      <c r="E26" s="122"/>
    </row>
    <row r="27" spans="2:5">
      <c r="B27" s="121">
        <v>668</v>
      </c>
      <c r="C27" s="112" t="s">
        <v>99</v>
      </c>
      <c r="D27" s="107"/>
      <c r="E27" s="122"/>
    </row>
    <row r="28" spans="2:5">
      <c r="B28" s="121">
        <v>671</v>
      </c>
      <c r="C28" s="115" t="s">
        <v>100</v>
      </c>
      <c r="D28" s="107">
        <f>'Tableau de résultat'!C29</f>
        <v>0</v>
      </c>
      <c r="E28" s="122"/>
    </row>
    <row r="29" spans="2:5">
      <c r="B29" s="121">
        <v>678</v>
      </c>
      <c r="C29" s="112" t="s">
        <v>101</v>
      </c>
      <c r="D29" s="107"/>
      <c r="E29" s="122"/>
    </row>
    <row r="30" spans="2:5">
      <c r="B30" s="121">
        <v>691</v>
      </c>
      <c r="C30" s="112" t="s">
        <v>102</v>
      </c>
      <c r="D30" s="107">
        <f>'Tableau de résultat'!C35</f>
        <v>25000</v>
      </c>
      <c r="E30" s="122"/>
    </row>
    <row r="31" spans="2:5">
      <c r="B31" s="121">
        <v>695</v>
      </c>
      <c r="C31" s="112" t="s">
        <v>103</v>
      </c>
      <c r="D31" s="107">
        <f>'Tableau de résultat'!C36</f>
        <v>991296</v>
      </c>
      <c r="E31" s="122"/>
    </row>
    <row r="32" spans="2:5" s="3" customFormat="1">
      <c r="B32" s="124"/>
      <c r="C32" s="113" t="s">
        <v>104</v>
      </c>
      <c r="D32" s="110">
        <f>SUM(D22:D31)</f>
        <v>1157391</v>
      </c>
      <c r="E32" s="128"/>
    </row>
    <row r="33" spans="2:5" s="3" customFormat="1" ht="16.5" thickBot="1">
      <c r="B33" s="129"/>
      <c r="C33" s="130" t="s">
        <v>140</v>
      </c>
      <c r="D33" s="199">
        <f>E21-D32</f>
        <v>2437123</v>
      </c>
      <c r="E33" s="200"/>
    </row>
    <row r="34" spans="2:5" ht="16.5" thickBot="1">
      <c r="C34" s="50"/>
      <c r="E34" s="104"/>
    </row>
    <row r="35" spans="2:5">
      <c r="B35" s="197" t="s">
        <v>154</v>
      </c>
      <c r="C35" s="198"/>
      <c r="D35" s="28" t="s">
        <v>105</v>
      </c>
      <c r="E35" s="29" t="s">
        <v>81</v>
      </c>
    </row>
    <row r="36" spans="2:5">
      <c r="B36" s="131"/>
      <c r="C36" s="117" t="s">
        <v>106</v>
      </c>
      <c r="D36" s="116"/>
      <c r="E36" s="127">
        <f>'Tableau de résultat'!C38</f>
        <v>1965749</v>
      </c>
    </row>
    <row r="37" spans="2:5">
      <c r="B37" s="121">
        <v>681</v>
      </c>
      <c r="C37" s="115" t="s">
        <v>107</v>
      </c>
      <c r="D37" s="107"/>
      <c r="E37" s="122">
        <f>SUM('Tableau de résultat'!C14:C16)</f>
        <v>594636</v>
      </c>
    </row>
    <row r="38" spans="2:5">
      <c r="B38" s="121">
        <v>686</v>
      </c>
      <c r="C38" s="115" t="s">
        <v>108</v>
      </c>
      <c r="D38" s="107"/>
      <c r="E38" s="122">
        <f>'Tableau de résultat'!C20</f>
        <v>30658</v>
      </c>
    </row>
    <row r="39" spans="2:5">
      <c r="B39" s="121">
        <v>687</v>
      </c>
      <c r="C39" s="112" t="s">
        <v>109</v>
      </c>
      <c r="D39" s="107"/>
      <c r="E39" s="122">
        <f>'Tableau de résultat'!C33+'Tableau de résultat'!C32</f>
        <v>2000</v>
      </c>
    </row>
    <row r="40" spans="2:5">
      <c r="B40" s="121">
        <v>675</v>
      </c>
      <c r="C40" s="112" t="s">
        <v>110</v>
      </c>
      <c r="D40" s="107"/>
      <c r="E40" s="123">
        <f>'Tableau de résultat'!C31</f>
        <v>3160</v>
      </c>
    </row>
    <row r="41" spans="2:5" s="3" customFormat="1">
      <c r="B41" s="124"/>
      <c r="C41" s="113" t="s">
        <v>139</v>
      </c>
      <c r="D41" s="108"/>
      <c r="E41" s="120">
        <f>SUM(E36:E40)</f>
        <v>2596203</v>
      </c>
    </row>
    <row r="42" spans="2:5">
      <c r="B42" s="126">
        <v>781</v>
      </c>
      <c r="C42" s="118" t="s">
        <v>111</v>
      </c>
      <c r="D42" s="116">
        <f>'Tableau de résultat'!E10</f>
        <v>76201</v>
      </c>
      <c r="E42" s="127"/>
    </row>
    <row r="43" spans="2:5">
      <c r="B43" s="121">
        <v>786</v>
      </c>
      <c r="C43" s="112" t="s">
        <v>112</v>
      </c>
      <c r="D43" s="107">
        <f>'Tableau de résultat'!E23</f>
        <v>70039</v>
      </c>
      <c r="E43" s="122"/>
    </row>
    <row r="44" spans="2:5">
      <c r="B44" s="121">
        <v>787</v>
      </c>
      <c r="C44" s="112" t="s">
        <v>113</v>
      </c>
      <c r="D44" s="107">
        <f>'Tableau de résultat'!E33</f>
        <v>4000</v>
      </c>
      <c r="E44" s="122"/>
    </row>
    <row r="45" spans="2:5">
      <c r="B45" s="121">
        <v>775</v>
      </c>
      <c r="C45" s="115" t="s">
        <v>114</v>
      </c>
      <c r="D45" s="107">
        <f>'Tableau de résultat'!E31</f>
        <v>2840</v>
      </c>
      <c r="E45" s="122"/>
    </row>
    <row r="46" spans="2:5">
      <c r="B46" s="121">
        <v>777</v>
      </c>
      <c r="C46" s="115" t="s">
        <v>115</v>
      </c>
      <c r="D46" s="109">
        <f>'Tableau de résultat'!E32</f>
        <v>6000</v>
      </c>
      <c r="E46" s="122"/>
    </row>
    <row r="47" spans="2:5" s="3" customFormat="1">
      <c r="B47" s="124"/>
      <c r="C47" s="113" t="s">
        <v>116</v>
      </c>
      <c r="D47" s="106">
        <f>SUM(D42:D46)</f>
        <v>159080</v>
      </c>
      <c r="E47" s="128"/>
    </row>
    <row r="48" spans="2:5" s="3" customFormat="1" ht="16.5" thickBot="1">
      <c r="B48" s="129"/>
      <c r="C48" s="130" t="s">
        <v>140</v>
      </c>
      <c r="D48" s="199">
        <f>E41-D47</f>
        <v>2437123</v>
      </c>
      <c r="E48" s="200"/>
    </row>
    <row r="50" spans="2:5" ht="16.5" thickBot="1"/>
    <row r="51" spans="2:5" ht="16.5" thickBot="1">
      <c r="B51" s="188" t="s">
        <v>174</v>
      </c>
      <c r="C51" s="189"/>
      <c r="D51" s="189"/>
      <c r="E51" s="190"/>
    </row>
    <row r="52" spans="2:5" s="186" customFormat="1" ht="60" customHeight="1" thickBot="1">
      <c r="B52" s="194" t="s">
        <v>175</v>
      </c>
      <c r="C52" s="195"/>
      <c r="D52" s="195"/>
      <c r="E52" s="196"/>
    </row>
    <row r="53" spans="2:5" ht="16.5" thickBot="1"/>
    <row r="54" spans="2:5" ht="16.5" thickBot="1">
      <c r="B54" s="188" t="s">
        <v>176</v>
      </c>
      <c r="C54" s="189"/>
      <c r="D54" s="189"/>
      <c r="E54" s="190"/>
    </row>
    <row r="55" spans="2:5" ht="170.1" customHeight="1" thickBot="1">
      <c r="B55" s="194" t="s">
        <v>177</v>
      </c>
      <c r="C55" s="195"/>
      <c r="D55" s="195"/>
      <c r="E55" s="196"/>
    </row>
  </sheetData>
  <sheetProtection sheet="1" objects="1" scenarios="1"/>
  <mergeCells count="9">
    <mergeCell ref="B2:E2"/>
    <mergeCell ref="B51:E51"/>
    <mergeCell ref="B52:E52"/>
    <mergeCell ref="B54:E54"/>
    <mergeCell ref="B55:E55"/>
    <mergeCell ref="B4:C4"/>
    <mergeCell ref="D33:E33"/>
    <mergeCell ref="B35:C35"/>
    <mergeCell ref="D48:E48"/>
  </mergeCells>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dimension ref="B1:H52"/>
  <sheetViews>
    <sheetView showGridLines="0" workbookViewId="0">
      <selection activeCell="B2" sqref="B2:H2"/>
    </sheetView>
  </sheetViews>
  <sheetFormatPr baseColWidth="10" defaultColWidth="11.42578125" defaultRowHeight="15.75"/>
  <cols>
    <col min="1" max="1" width="3.7109375" style="132" customWidth="1"/>
    <col min="2" max="2" width="40.7109375" style="132" customWidth="1"/>
    <col min="3" max="3" width="14.7109375" style="132" customWidth="1"/>
    <col min="4" max="4" width="40.7109375" style="132" customWidth="1"/>
    <col min="5" max="5" width="14.7109375" style="132" customWidth="1"/>
    <col min="6" max="6" width="40.7109375" style="132" customWidth="1"/>
    <col min="7" max="7" width="14.7109375" style="132" customWidth="1"/>
    <col min="8" max="8" width="8.7109375" style="132" customWidth="1"/>
    <col min="9" max="16384" width="11.42578125" style="132"/>
  </cols>
  <sheetData>
    <row r="1" spans="2:8" ht="16.5" thickBot="1"/>
    <row r="2" spans="2:8" ht="15" customHeight="1" thickBot="1">
      <c r="B2" s="188" t="s">
        <v>171</v>
      </c>
      <c r="C2" s="189"/>
      <c r="D2" s="189"/>
      <c r="E2" s="189"/>
      <c r="F2" s="189"/>
      <c r="G2" s="189"/>
      <c r="H2" s="190"/>
    </row>
    <row r="3" spans="2:8" s="133" customFormat="1" ht="15" customHeight="1">
      <c r="B3" s="204" t="s">
        <v>46</v>
      </c>
      <c r="C3" s="192"/>
      <c r="D3" s="191" t="s">
        <v>47</v>
      </c>
      <c r="E3" s="192"/>
      <c r="F3" s="151" t="s">
        <v>155</v>
      </c>
      <c r="G3" s="151" t="s">
        <v>48</v>
      </c>
      <c r="H3" s="85" t="s">
        <v>49</v>
      </c>
    </row>
    <row r="4" spans="2:8" s="54" customFormat="1" ht="15" customHeight="1">
      <c r="B4" s="152" t="s">
        <v>50</v>
      </c>
      <c r="C4" s="71">
        <f>'Tableau de résultat'!E5</f>
        <v>483746</v>
      </c>
      <c r="D4" s="70" t="s">
        <v>51</v>
      </c>
      <c r="E4" s="71">
        <f>'Tableau de résultat'!C5+'Tableau de résultat'!C6</f>
        <v>448270</v>
      </c>
      <c r="F4" s="53" t="s">
        <v>52</v>
      </c>
      <c r="G4" s="52">
        <f>C4-E4</f>
        <v>35476</v>
      </c>
      <c r="H4" s="94">
        <f>(G4/C4)*100</f>
        <v>7.3336006912718661</v>
      </c>
    </row>
    <row r="5" spans="2:8" s="51" customFormat="1" ht="15" customHeight="1">
      <c r="B5" s="153" t="s">
        <v>53</v>
      </c>
      <c r="C5" s="116">
        <f>'Tableau de résultat'!E6+'Tableau de résultat'!E9-40000</f>
        <v>11308848</v>
      </c>
      <c r="D5" s="57"/>
      <c r="E5" s="60"/>
      <c r="F5" s="136"/>
      <c r="G5" s="137"/>
      <c r="H5" s="154"/>
    </row>
    <row r="6" spans="2:8" s="51" customFormat="1" ht="15" customHeight="1">
      <c r="B6" s="155" t="s">
        <v>54</v>
      </c>
      <c r="C6" s="58"/>
      <c r="D6" s="58" t="s">
        <v>55</v>
      </c>
      <c r="E6" s="61">
        <f>-'Tableau de résultat'!E7</f>
        <v>8480</v>
      </c>
      <c r="F6" s="138"/>
      <c r="G6" s="139"/>
      <c r="H6" s="156"/>
    </row>
    <row r="7" spans="2:8" s="51" customFormat="1" ht="15" customHeight="1">
      <c r="B7" s="155" t="s">
        <v>56</v>
      </c>
      <c r="C7" s="62"/>
      <c r="D7" s="58"/>
      <c r="E7" s="62"/>
      <c r="F7" s="140"/>
      <c r="G7" s="141"/>
      <c r="H7" s="157"/>
    </row>
    <row r="8" spans="2:8" s="54" customFormat="1" ht="15" customHeight="1">
      <c r="B8" s="158" t="s">
        <v>57</v>
      </c>
      <c r="C8" s="71">
        <f>SUM(C5:C7)</f>
        <v>11308848</v>
      </c>
      <c r="D8" s="142" t="s">
        <v>57</v>
      </c>
      <c r="E8" s="75">
        <f>E6</f>
        <v>8480</v>
      </c>
      <c r="F8" s="70" t="s">
        <v>58</v>
      </c>
      <c r="G8" s="71">
        <f>C8-E8</f>
        <v>11300368</v>
      </c>
      <c r="H8" s="95">
        <v>100</v>
      </c>
    </row>
    <row r="9" spans="2:8" s="51" customFormat="1" ht="15" customHeight="1">
      <c r="B9" s="86" t="s">
        <v>58</v>
      </c>
      <c r="C9" s="60">
        <f>G8</f>
        <v>11300368</v>
      </c>
      <c r="D9" s="57" t="s">
        <v>59</v>
      </c>
      <c r="E9" s="60"/>
      <c r="F9" s="136"/>
      <c r="G9" s="137"/>
      <c r="H9" s="154"/>
    </row>
    <row r="10" spans="2:8" s="51" customFormat="1" ht="15" customHeight="1">
      <c r="B10" s="89" t="s">
        <v>52</v>
      </c>
      <c r="C10" s="62">
        <f>G4</f>
        <v>35476</v>
      </c>
      <c r="D10" s="143" t="s">
        <v>60</v>
      </c>
      <c r="E10" s="109">
        <f>'Tableau de résultat'!C9-50000-40000-45000+('Tableau de résultat'!C11-15000)</f>
        <v>3022839</v>
      </c>
      <c r="F10" s="140"/>
      <c r="G10" s="141"/>
      <c r="H10" s="157"/>
    </row>
    <row r="11" spans="2:8" s="54" customFormat="1" ht="15" customHeight="1">
      <c r="B11" s="159" t="s">
        <v>57</v>
      </c>
      <c r="C11" s="71">
        <f>C9+C10</f>
        <v>11335844</v>
      </c>
      <c r="D11" s="70" t="s">
        <v>57</v>
      </c>
      <c r="E11" s="71">
        <f>E10</f>
        <v>3022839</v>
      </c>
      <c r="F11" s="53" t="s">
        <v>61</v>
      </c>
      <c r="G11" s="52">
        <f>C11-E11</f>
        <v>8313005</v>
      </c>
      <c r="H11" s="94">
        <f>(G11/C11)*100</f>
        <v>73.33379852439748</v>
      </c>
    </row>
    <row r="12" spans="2:8" s="51" customFormat="1" ht="15" customHeight="1">
      <c r="B12" s="86" t="s">
        <v>61</v>
      </c>
      <c r="C12" s="60">
        <f>G11</f>
        <v>8313005</v>
      </c>
      <c r="D12" s="57" t="s">
        <v>62</v>
      </c>
      <c r="E12" s="135"/>
      <c r="F12" s="147"/>
      <c r="G12" s="146"/>
      <c r="H12" s="160"/>
    </row>
    <row r="13" spans="2:8" s="51" customFormat="1" ht="15" customHeight="1">
      <c r="B13" s="89" t="s">
        <v>135</v>
      </c>
      <c r="C13" s="144"/>
      <c r="D13" s="58" t="s">
        <v>63</v>
      </c>
      <c r="E13" s="109">
        <f>'Tableau de résultat'!C12+'Tableau de résultat'!C13+15000+'Tableau de résultat'!C35+45000</f>
        <v>5416946</v>
      </c>
      <c r="F13" s="148" t="s">
        <v>156</v>
      </c>
      <c r="G13" s="60"/>
      <c r="H13" s="102"/>
    </row>
    <row r="14" spans="2:8" s="54" customFormat="1" ht="15" customHeight="1">
      <c r="B14" s="159" t="s">
        <v>57</v>
      </c>
      <c r="C14" s="71">
        <f>C12+C13</f>
        <v>8313005</v>
      </c>
      <c r="D14" s="142" t="s">
        <v>57</v>
      </c>
      <c r="E14" s="71">
        <f>E12+E13</f>
        <v>5416946</v>
      </c>
      <c r="F14" s="134" t="s">
        <v>145</v>
      </c>
      <c r="G14" s="149">
        <f>C14-E14</f>
        <v>2896059</v>
      </c>
      <c r="H14" s="161">
        <f>(G14/C11)*100</f>
        <v>25.547802175118147</v>
      </c>
    </row>
    <row r="15" spans="2:8" s="51" customFormat="1" ht="15" customHeight="1">
      <c r="B15" s="86" t="s">
        <v>64</v>
      </c>
      <c r="C15" s="60">
        <f>IF(G14&gt;0,G14,"")</f>
        <v>2896059</v>
      </c>
      <c r="D15" s="57" t="s">
        <v>65</v>
      </c>
      <c r="E15" s="60" t="str">
        <f>IF(G14&lt;0,-G14,"")</f>
        <v/>
      </c>
      <c r="F15" s="136"/>
      <c r="G15" s="137"/>
      <c r="H15" s="154"/>
    </row>
    <row r="16" spans="2:8" s="51" customFormat="1" ht="15" customHeight="1">
      <c r="B16" s="89" t="s">
        <v>157</v>
      </c>
      <c r="C16" s="193">
        <f>'Tableau de résultat'!E10</f>
        <v>76201</v>
      </c>
      <c r="D16" s="58" t="s">
        <v>146</v>
      </c>
      <c r="E16" s="58"/>
      <c r="F16" s="138"/>
      <c r="G16" s="139"/>
      <c r="H16" s="156"/>
    </row>
    <row r="17" spans="2:8" s="51" customFormat="1" ht="15" customHeight="1">
      <c r="B17" s="89" t="s">
        <v>158</v>
      </c>
      <c r="C17" s="193"/>
      <c r="D17" s="58" t="s">
        <v>147</v>
      </c>
      <c r="E17" s="107">
        <f>'Tableau de résultat'!C14+'Tableau de résultat'!C15+'Tableau de résultat'!C16+30000</f>
        <v>624636</v>
      </c>
      <c r="F17" s="138"/>
      <c r="G17" s="139"/>
      <c r="H17" s="156"/>
    </row>
    <row r="18" spans="2:8" s="51" customFormat="1" ht="15" customHeight="1">
      <c r="B18" s="89" t="s">
        <v>1</v>
      </c>
      <c r="C18" s="62">
        <f>'Tableau de résultat'!E12</f>
        <v>309</v>
      </c>
      <c r="D18" s="58" t="s">
        <v>4</v>
      </c>
      <c r="E18" s="62">
        <f>'Tableau de résultat'!C17</f>
        <v>70738</v>
      </c>
      <c r="F18" s="140"/>
      <c r="G18" s="141"/>
      <c r="H18" s="157"/>
    </row>
    <row r="19" spans="2:8" s="54" customFormat="1" ht="15" customHeight="1">
      <c r="B19" s="159" t="s">
        <v>57</v>
      </c>
      <c r="C19" s="71">
        <f>SUM(C15:C18)</f>
        <v>2972569</v>
      </c>
      <c r="D19" s="142" t="s">
        <v>57</v>
      </c>
      <c r="E19" s="71">
        <f>SUM(E15:E18)</f>
        <v>695374</v>
      </c>
      <c r="F19" s="70" t="s">
        <v>2</v>
      </c>
      <c r="G19" s="71">
        <f>C19-E19</f>
        <v>2277195</v>
      </c>
      <c r="H19" s="95">
        <f>(G19/C11)*100</f>
        <v>20.088446877003598</v>
      </c>
    </row>
    <row r="20" spans="2:8" s="51" customFormat="1" ht="15" customHeight="1">
      <c r="B20" s="86" t="s">
        <v>2</v>
      </c>
      <c r="C20" s="60">
        <f>IF(G19&gt;0,G19,"")</f>
        <v>2277195</v>
      </c>
      <c r="D20" s="57" t="s">
        <v>68</v>
      </c>
      <c r="E20" s="60" t="str">
        <f>IF(G19&lt;0,-G19,"")</f>
        <v/>
      </c>
      <c r="F20" s="136"/>
      <c r="G20" s="137"/>
      <c r="H20" s="154"/>
    </row>
    <row r="21" spans="2:8" s="51" customFormat="1" ht="15" customHeight="1">
      <c r="B21" s="89" t="s">
        <v>69</v>
      </c>
      <c r="C21" s="61"/>
      <c r="D21" s="58" t="s">
        <v>69</v>
      </c>
      <c r="E21" s="61"/>
      <c r="F21" s="138"/>
      <c r="G21" s="139"/>
      <c r="H21" s="156"/>
    </row>
    <row r="22" spans="2:8" s="51" customFormat="1" ht="15" customHeight="1">
      <c r="B22" s="89" t="s">
        <v>70</v>
      </c>
      <c r="C22" s="61"/>
      <c r="D22" s="58" t="s">
        <v>70</v>
      </c>
      <c r="E22" s="61"/>
      <c r="F22" s="138"/>
      <c r="G22" s="139"/>
      <c r="H22" s="156"/>
    </row>
    <row r="23" spans="2:8" s="51" customFormat="1" ht="15" customHeight="1">
      <c r="B23" s="89" t="s">
        <v>71</v>
      </c>
      <c r="C23" s="62">
        <f>'Tableau de résultat'!E27</f>
        <v>786185</v>
      </c>
      <c r="D23" s="58" t="s">
        <v>72</v>
      </c>
      <c r="E23" s="109">
        <f>'Tableau de résultat'!C27+20000</f>
        <v>121015</v>
      </c>
      <c r="F23" s="140"/>
      <c r="G23" s="141"/>
      <c r="H23" s="157"/>
    </row>
    <row r="24" spans="2:8" s="54" customFormat="1" ht="15" customHeight="1">
      <c r="B24" s="162" t="s">
        <v>57</v>
      </c>
      <c r="C24" s="52">
        <f>SUM(C20:C23)</f>
        <v>3063380</v>
      </c>
      <c r="D24" s="59" t="s">
        <v>57</v>
      </c>
      <c r="E24" s="52">
        <f>SUM(E20:E23)</f>
        <v>121015</v>
      </c>
      <c r="F24" s="53" t="s">
        <v>75</v>
      </c>
      <c r="G24" s="52">
        <f>C24-E24</f>
        <v>2942365</v>
      </c>
      <c r="H24" s="94">
        <f>(G24/C11)*100</f>
        <v>25.956294035097869</v>
      </c>
    </row>
    <row r="25" spans="2:8" s="54" customFormat="1" ht="15" customHeight="1">
      <c r="B25" s="96" t="s">
        <v>73</v>
      </c>
      <c r="C25" s="71">
        <f>'Tableau de résultat'!E34</f>
        <v>19840</v>
      </c>
      <c r="D25" s="70" t="s">
        <v>74</v>
      </c>
      <c r="E25" s="71">
        <f>'Tableau de résultat'!C34</f>
        <v>5160</v>
      </c>
      <c r="F25" s="53" t="s">
        <v>3</v>
      </c>
      <c r="G25" s="52">
        <f>C25-E25</f>
        <v>14680</v>
      </c>
      <c r="H25" s="94">
        <f>(G25/C11)*100</f>
        <v>0.12950072354559572</v>
      </c>
    </row>
    <row r="26" spans="2:8" s="51" customFormat="1" ht="15" customHeight="1">
      <c r="B26" s="86" t="s">
        <v>75</v>
      </c>
      <c r="C26" s="60">
        <f>IF(G24&gt;0,G24,"")</f>
        <v>2942365</v>
      </c>
      <c r="D26" s="57" t="s">
        <v>75</v>
      </c>
      <c r="E26" s="60" t="str">
        <f>IF(G24&lt;0,-G24,"")</f>
        <v/>
      </c>
      <c r="F26" s="150"/>
      <c r="G26" s="137"/>
      <c r="H26" s="154"/>
    </row>
    <row r="27" spans="2:8" s="51" customFormat="1" ht="15" customHeight="1">
      <c r="B27" s="89" t="s">
        <v>3</v>
      </c>
      <c r="C27" s="61">
        <f>IF(G25&gt;0,G25,"")</f>
        <v>14680</v>
      </c>
      <c r="D27" s="58" t="s">
        <v>3</v>
      </c>
      <c r="E27" s="61" t="str">
        <f>IF(G25&lt;0,-G25,"")</f>
        <v/>
      </c>
      <c r="F27" s="145"/>
      <c r="G27" s="139"/>
      <c r="H27" s="156"/>
    </row>
    <row r="28" spans="2:8" s="51" customFormat="1" ht="15" customHeight="1">
      <c r="B28" s="89"/>
      <c r="C28" s="61"/>
      <c r="D28" s="58" t="s">
        <v>76</v>
      </c>
      <c r="E28" s="61"/>
      <c r="F28" s="145"/>
      <c r="G28" s="139"/>
      <c r="H28" s="156"/>
    </row>
    <row r="29" spans="2:8" s="51" customFormat="1" ht="15" customHeight="1">
      <c r="B29" s="89"/>
      <c r="C29" s="62"/>
      <c r="D29" s="143" t="s">
        <v>43</v>
      </c>
      <c r="E29" s="62">
        <f>'Tableau de résultat'!C36</f>
        <v>991296</v>
      </c>
      <c r="F29" s="145"/>
      <c r="G29" s="139"/>
      <c r="H29" s="156"/>
    </row>
    <row r="30" spans="2:8" s="54" customFormat="1" ht="15" customHeight="1">
      <c r="B30" s="162" t="s">
        <v>57</v>
      </c>
      <c r="C30" s="52">
        <f>SUM(C26:C29)</f>
        <v>2957045</v>
      </c>
      <c r="D30" s="53" t="s">
        <v>57</v>
      </c>
      <c r="E30" s="52">
        <f>SUM(E26:E29)</f>
        <v>991296</v>
      </c>
      <c r="F30" s="53" t="s">
        <v>77</v>
      </c>
      <c r="G30" s="80">
        <f>C30-E30</f>
        <v>1965749</v>
      </c>
      <c r="H30" s="94">
        <f>(G30/C11)*100</f>
        <v>17.341002575547087</v>
      </c>
    </row>
    <row r="31" spans="2:8" s="54" customFormat="1" ht="15" customHeight="1" thickBot="1">
      <c r="B31" s="97" t="s">
        <v>152</v>
      </c>
      <c r="C31" s="98">
        <f>'Tableau de résultat'!E31</f>
        <v>2840</v>
      </c>
      <c r="D31" s="99" t="s">
        <v>78</v>
      </c>
      <c r="E31" s="98">
        <f>'Tableau de résultat'!C31</f>
        <v>3160</v>
      </c>
      <c r="F31" s="99" t="s">
        <v>151</v>
      </c>
      <c r="G31" s="98">
        <f>C31-E31</f>
        <v>-320</v>
      </c>
      <c r="H31" s="163"/>
    </row>
    <row r="32" spans="2:8" s="51" customFormat="1" ht="16.5" thickBot="1"/>
    <row r="33" spans="2:5" s="51" customFormat="1" ht="16.5" thickBot="1">
      <c r="B33" s="188" t="s">
        <v>178</v>
      </c>
      <c r="C33" s="189"/>
      <c r="D33" s="189"/>
      <c r="E33" s="190"/>
    </row>
    <row r="34" spans="2:5" s="51" customFormat="1" ht="80.099999999999994" customHeight="1" thickBot="1">
      <c r="B34" s="201" t="s">
        <v>179</v>
      </c>
      <c r="C34" s="202"/>
      <c r="D34" s="202"/>
      <c r="E34" s="203"/>
    </row>
    <row r="35" spans="2:5" s="51" customFormat="1" ht="16.5" thickBot="1"/>
    <row r="36" spans="2:5" s="51" customFormat="1" ht="16.5" thickBot="1">
      <c r="B36" s="188" t="s">
        <v>180</v>
      </c>
      <c r="C36" s="189"/>
      <c r="D36" s="189"/>
      <c r="E36" s="190"/>
    </row>
    <row r="37" spans="2:5" s="51" customFormat="1" ht="142.5" customHeight="1" thickBot="1">
      <c r="B37" s="201" t="s">
        <v>182</v>
      </c>
      <c r="C37" s="202"/>
      <c r="D37" s="202"/>
      <c r="E37" s="203"/>
    </row>
    <row r="38" spans="2:5" s="51" customFormat="1" ht="16.5" thickBot="1"/>
    <row r="39" spans="2:5" s="51" customFormat="1" ht="16.5" thickBot="1">
      <c r="B39" s="188" t="s">
        <v>181</v>
      </c>
      <c r="C39" s="189"/>
      <c r="D39" s="189"/>
      <c r="E39" s="190"/>
    </row>
    <row r="40" spans="2:5" s="51" customFormat="1" ht="177" customHeight="1" thickBot="1">
      <c r="B40" s="201" t="s">
        <v>183</v>
      </c>
      <c r="C40" s="202"/>
      <c r="D40" s="202"/>
      <c r="E40" s="203"/>
    </row>
    <row r="41" spans="2:5" ht="16.5" thickBot="1"/>
    <row r="42" spans="2:5" ht="16.5" thickBot="1">
      <c r="B42" s="188" t="s">
        <v>184</v>
      </c>
      <c r="C42" s="189"/>
      <c r="D42" s="189"/>
      <c r="E42" s="190"/>
    </row>
    <row r="43" spans="2:5" ht="80.099999999999994" customHeight="1" thickBot="1">
      <c r="B43" s="201" t="s">
        <v>185</v>
      </c>
      <c r="C43" s="202"/>
      <c r="D43" s="202"/>
      <c r="E43" s="203"/>
    </row>
    <row r="44" spans="2:5" ht="16.5" thickBot="1"/>
    <row r="45" spans="2:5" ht="16.5" thickBot="1">
      <c r="B45" s="188" t="s">
        <v>186</v>
      </c>
      <c r="C45" s="189"/>
      <c r="D45" s="189"/>
      <c r="E45" s="190"/>
    </row>
    <row r="46" spans="2:5" ht="99.95" customHeight="1" thickBot="1">
      <c r="B46" s="201" t="s">
        <v>187</v>
      </c>
      <c r="C46" s="202"/>
      <c r="D46" s="202"/>
      <c r="E46" s="203"/>
    </row>
    <row r="47" spans="2:5" ht="16.5" thickBot="1"/>
    <row r="48" spans="2:5" ht="16.5" thickBot="1">
      <c r="B48" s="188" t="s">
        <v>188</v>
      </c>
      <c r="C48" s="189"/>
      <c r="D48" s="189"/>
      <c r="E48" s="190"/>
    </row>
    <row r="49" spans="2:5" ht="99.95" customHeight="1" thickBot="1">
      <c r="B49" s="201" t="s">
        <v>189</v>
      </c>
      <c r="C49" s="202"/>
      <c r="D49" s="202"/>
      <c r="E49" s="203"/>
    </row>
    <row r="50" spans="2:5" ht="16.5" thickBot="1"/>
    <row r="51" spans="2:5" ht="16.5" thickBot="1">
      <c r="B51" s="188" t="s">
        <v>190</v>
      </c>
      <c r="C51" s="189"/>
      <c r="D51" s="189"/>
      <c r="E51" s="190"/>
    </row>
    <row r="52" spans="2:5" ht="84.95" customHeight="1" thickBot="1">
      <c r="B52" s="201" t="s">
        <v>191</v>
      </c>
      <c r="C52" s="202"/>
      <c r="D52" s="202"/>
      <c r="E52" s="203"/>
    </row>
  </sheetData>
  <sheetProtection sheet="1" objects="1" scenarios="1"/>
  <mergeCells count="18">
    <mergeCell ref="B2:H2"/>
    <mergeCell ref="B3:C3"/>
    <mergeCell ref="D3:E3"/>
    <mergeCell ref="C16:C17"/>
    <mergeCell ref="B33:E33"/>
    <mergeCell ref="B34:E34"/>
    <mergeCell ref="B36:E36"/>
    <mergeCell ref="B37:E37"/>
    <mergeCell ref="B39:E39"/>
    <mergeCell ref="B40:E40"/>
    <mergeCell ref="B49:E49"/>
    <mergeCell ref="B51:E51"/>
    <mergeCell ref="B52:E52"/>
    <mergeCell ref="B42:E42"/>
    <mergeCell ref="B43:E43"/>
    <mergeCell ref="B45:E45"/>
    <mergeCell ref="B46:E46"/>
    <mergeCell ref="B48:E48"/>
  </mergeCells>
  <phoneticPr fontId="0" type="noConversion"/>
  <pageMargins left="0" right="0" top="0" bottom="0" header="0.51181102362204722" footer="0.51181102362204722"/>
  <pageSetup paperSize="9"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dimension ref="B1:M30"/>
  <sheetViews>
    <sheetView showGridLines="0" workbookViewId="0">
      <selection activeCell="B2" sqref="B2:D2"/>
    </sheetView>
  </sheetViews>
  <sheetFormatPr baseColWidth="10" defaultColWidth="11.42578125" defaultRowHeight="15.75"/>
  <cols>
    <col min="1" max="1" width="3.7109375" style="132" customWidth="1"/>
    <col min="2" max="2" width="35.7109375" style="132" customWidth="1"/>
    <col min="3" max="4" width="14.7109375" style="132" customWidth="1"/>
    <col min="5" max="16384" width="11.42578125" style="132"/>
  </cols>
  <sheetData>
    <row r="1" spans="2:13" ht="16.5" thickBot="1"/>
    <row r="2" spans="2:13" ht="33" customHeight="1" thickBot="1">
      <c r="B2" s="219" t="s">
        <v>170</v>
      </c>
      <c r="C2" s="220"/>
      <c r="D2" s="221"/>
      <c r="E2" s="168"/>
      <c r="F2" s="219" t="s">
        <v>192</v>
      </c>
      <c r="G2" s="220"/>
      <c r="H2" s="220"/>
      <c r="I2" s="220"/>
      <c r="J2" s="220"/>
      <c r="K2" s="220"/>
      <c r="L2" s="220"/>
      <c r="M2" s="221"/>
    </row>
    <row r="3" spans="2:13" ht="15" customHeight="1" thickBot="1">
      <c r="F3" s="210" t="s">
        <v>193</v>
      </c>
      <c r="G3" s="211"/>
      <c r="H3" s="211"/>
      <c r="I3" s="211"/>
      <c r="J3" s="211"/>
      <c r="K3" s="211"/>
      <c r="L3" s="211"/>
      <c r="M3" s="212"/>
    </row>
    <row r="4" spans="2:13" s="133" customFormat="1" ht="16.5" thickBot="1">
      <c r="B4" s="180" t="s">
        <v>61</v>
      </c>
      <c r="C4" s="181">
        <f>'SIG CBBF'!G11</f>
        <v>8313005</v>
      </c>
      <c r="F4" s="213"/>
      <c r="G4" s="214"/>
      <c r="H4" s="214"/>
      <c r="I4" s="214"/>
      <c r="J4" s="214"/>
      <c r="K4" s="214"/>
      <c r="L4" s="214"/>
      <c r="M4" s="215"/>
    </row>
    <row r="5" spans="2:13">
      <c r="B5" s="166" t="s">
        <v>120</v>
      </c>
      <c r="C5" s="169">
        <f>'SIG PCG'!C18</f>
        <v>309</v>
      </c>
      <c r="F5" s="213"/>
      <c r="G5" s="214"/>
      <c r="H5" s="214"/>
      <c r="I5" s="214"/>
      <c r="J5" s="214"/>
      <c r="K5" s="214"/>
      <c r="L5" s="214"/>
      <c r="M5" s="215"/>
    </row>
    <row r="6" spans="2:13">
      <c r="B6" s="166" t="s">
        <v>121</v>
      </c>
      <c r="C6" s="169">
        <f>'Tableau de résultat'!C17</f>
        <v>70738</v>
      </c>
      <c r="F6" s="213"/>
      <c r="G6" s="214"/>
      <c r="H6" s="214"/>
      <c r="I6" s="214"/>
      <c r="J6" s="214"/>
      <c r="K6" s="214"/>
      <c r="L6" s="214"/>
      <c r="M6" s="215"/>
    </row>
    <row r="7" spans="2:13">
      <c r="B7" s="166" t="s">
        <v>71</v>
      </c>
      <c r="C7" s="169">
        <f>'Tableau de résultat'!E27-'Tableau de résultat'!E23</f>
        <v>716146</v>
      </c>
      <c r="F7" s="213"/>
      <c r="G7" s="214"/>
      <c r="H7" s="214"/>
      <c r="I7" s="214"/>
      <c r="J7" s="214"/>
      <c r="K7" s="214"/>
      <c r="L7" s="214"/>
      <c r="M7" s="215"/>
    </row>
    <row r="8" spans="2:13">
      <c r="B8" s="166" t="s">
        <v>73</v>
      </c>
      <c r="C8" s="169">
        <f>'Tableau de résultat'!E29</f>
        <v>7000</v>
      </c>
      <c r="F8" s="213"/>
      <c r="G8" s="214"/>
      <c r="H8" s="214"/>
      <c r="I8" s="214"/>
      <c r="J8" s="214"/>
      <c r="K8" s="214"/>
      <c r="L8" s="214"/>
      <c r="M8" s="215"/>
    </row>
    <row r="9" spans="2:13" ht="16.5" thickBot="1">
      <c r="B9" s="166" t="s">
        <v>74</v>
      </c>
      <c r="C9" s="169">
        <f>'Tableau de résultat'!C29</f>
        <v>0</v>
      </c>
      <c r="F9" s="213"/>
      <c r="G9" s="214"/>
      <c r="H9" s="214"/>
      <c r="I9" s="214"/>
      <c r="J9" s="214"/>
      <c r="K9" s="214"/>
      <c r="L9" s="214"/>
      <c r="M9" s="215"/>
    </row>
    <row r="10" spans="2:13" s="133" customFormat="1" ht="16.5" thickBot="1">
      <c r="B10" s="165" t="s">
        <v>122</v>
      </c>
      <c r="C10" s="172">
        <f>C4+C5+C7-C6+C8-C9</f>
        <v>8965722</v>
      </c>
      <c r="F10" s="213"/>
      <c r="G10" s="214"/>
      <c r="H10" s="214"/>
      <c r="I10" s="214"/>
      <c r="J10" s="214"/>
      <c r="K10" s="214"/>
      <c r="L10" s="214"/>
      <c r="M10" s="215"/>
    </row>
    <row r="11" spans="2:13" ht="16.5" thickBot="1">
      <c r="F11" s="213"/>
      <c r="G11" s="214"/>
      <c r="H11" s="214"/>
      <c r="I11" s="214"/>
      <c r="J11" s="214"/>
      <c r="K11" s="214"/>
      <c r="L11" s="214"/>
      <c r="M11" s="215"/>
    </row>
    <row r="12" spans="2:13" s="133" customFormat="1" ht="16.5" thickBot="1">
      <c r="B12" s="177" t="s">
        <v>141</v>
      </c>
      <c r="C12" s="178" t="s">
        <v>123</v>
      </c>
      <c r="D12" s="179" t="s">
        <v>124</v>
      </c>
      <c r="F12" s="213"/>
      <c r="G12" s="214"/>
      <c r="H12" s="214"/>
      <c r="I12" s="214"/>
      <c r="J12" s="214"/>
      <c r="K12" s="214"/>
      <c r="L12" s="214"/>
      <c r="M12" s="215"/>
    </row>
    <row r="13" spans="2:13" ht="16.5" thickBot="1">
      <c r="B13" s="167" t="s">
        <v>126</v>
      </c>
      <c r="C13" s="170">
        <f>+'SIG CBBF'!E13</f>
        <v>5416946</v>
      </c>
      <c r="D13" s="171">
        <f>C13/$C$17</f>
        <v>0.60418402444331865</v>
      </c>
      <c r="F13" s="216"/>
      <c r="G13" s="217"/>
      <c r="H13" s="217"/>
      <c r="I13" s="217"/>
      <c r="J13" s="217"/>
      <c r="K13" s="217"/>
      <c r="L13" s="217"/>
      <c r="M13" s="218"/>
    </row>
    <row r="14" spans="2:13" ht="16.5" thickBot="1">
      <c r="B14" s="155" t="s">
        <v>125</v>
      </c>
      <c r="C14" s="170">
        <f>'SIG CBBF'!E12+'SIG CBBF'!E29</f>
        <v>991296</v>
      </c>
      <c r="D14" s="175">
        <f>C14/$C$17</f>
        <v>0.11056510563231829</v>
      </c>
      <c r="F14" s="187"/>
      <c r="G14" s="187"/>
      <c r="H14" s="187"/>
      <c r="I14" s="187"/>
      <c r="J14" s="187"/>
      <c r="K14" s="187"/>
      <c r="L14" s="187"/>
      <c r="M14" s="187"/>
    </row>
    <row r="15" spans="2:13" ht="16.5" thickBot="1">
      <c r="B15" s="155" t="s">
        <v>127</v>
      </c>
      <c r="C15" s="170">
        <f>'Tableau de résultat'!C22+'Tableau de résultat'!C23+'Tableau de résultat'!C24</f>
        <v>70357</v>
      </c>
      <c r="D15" s="175">
        <f>C15/$C$17</f>
        <v>7.847332317464227E-3</v>
      </c>
      <c r="F15" s="207" t="s">
        <v>194</v>
      </c>
      <c r="G15" s="208"/>
      <c r="H15" s="208"/>
      <c r="I15" s="208"/>
      <c r="J15" s="208"/>
      <c r="K15" s="208"/>
      <c r="L15" s="208"/>
      <c r="M15" s="209"/>
    </row>
    <row r="16" spans="2:13" ht="16.5" customHeight="1" thickBot="1">
      <c r="B16" s="155" t="s">
        <v>128</v>
      </c>
      <c r="C16" s="170">
        <f>C10-SUM(C13:C15)</f>
        <v>2487123</v>
      </c>
      <c r="D16" s="176">
        <f>C16/$C$17</f>
        <v>0.27740353760689879</v>
      </c>
      <c r="F16" s="210" t="s">
        <v>195</v>
      </c>
      <c r="G16" s="211"/>
      <c r="H16" s="211"/>
      <c r="I16" s="211"/>
      <c r="J16" s="211"/>
      <c r="K16" s="211"/>
      <c r="L16" s="211"/>
      <c r="M16" s="212"/>
    </row>
    <row r="17" spans="2:13" s="133" customFormat="1" ht="16.5" thickBot="1">
      <c r="B17" s="164" t="s">
        <v>7</v>
      </c>
      <c r="C17" s="173">
        <f>SUM(C13:C16)</f>
        <v>8965722</v>
      </c>
      <c r="D17" s="174">
        <f>SUM(D13:D16)</f>
        <v>1</v>
      </c>
      <c r="F17" s="213"/>
      <c r="G17" s="214"/>
      <c r="H17" s="214"/>
      <c r="I17" s="214"/>
      <c r="J17" s="214"/>
      <c r="K17" s="214"/>
      <c r="L17" s="214"/>
      <c r="M17" s="215"/>
    </row>
    <row r="18" spans="2:13">
      <c r="F18" s="213"/>
      <c r="G18" s="214"/>
      <c r="H18" s="214"/>
      <c r="I18" s="214"/>
      <c r="J18" s="214"/>
      <c r="K18" s="214"/>
      <c r="L18" s="214"/>
      <c r="M18" s="215"/>
    </row>
    <row r="19" spans="2:13">
      <c r="F19" s="213"/>
      <c r="G19" s="214"/>
      <c r="H19" s="214"/>
      <c r="I19" s="214"/>
      <c r="J19" s="214"/>
      <c r="K19" s="214"/>
      <c r="L19" s="214"/>
      <c r="M19" s="215"/>
    </row>
    <row r="20" spans="2:13">
      <c r="F20" s="213"/>
      <c r="G20" s="214"/>
      <c r="H20" s="214"/>
      <c r="I20" s="214"/>
      <c r="J20" s="214"/>
      <c r="K20" s="214"/>
      <c r="L20" s="214"/>
      <c r="M20" s="215"/>
    </row>
    <row r="21" spans="2:13">
      <c r="F21" s="213"/>
      <c r="G21" s="214"/>
      <c r="H21" s="214"/>
      <c r="I21" s="214"/>
      <c r="J21" s="214"/>
      <c r="K21" s="214"/>
      <c r="L21" s="214"/>
      <c r="M21" s="215"/>
    </row>
    <row r="22" spans="2:13">
      <c r="F22" s="213"/>
      <c r="G22" s="214"/>
      <c r="H22" s="214"/>
      <c r="I22" s="214"/>
      <c r="J22" s="214"/>
      <c r="K22" s="214"/>
      <c r="L22" s="214"/>
      <c r="M22" s="215"/>
    </row>
    <row r="23" spans="2:13">
      <c r="F23" s="213"/>
      <c r="G23" s="214"/>
      <c r="H23" s="214"/>
      <c r="I23" s="214"/>
      <c r="J23" s="214"/>
      <c r="K23" s="214"/>
      <c r="L23" s="214"/>
      <c r="M23" s="215"/>
    </row>
    <row r="24" spans="2:13" ht="16.5" thickBot="1">
      <c r="F24" s="216"/>
      <c r="G24" s="217"/>
      <c r="H24" s="217"/>
      <c r="I24" s="217"/>
      <c r="J24" s="217"/>
      <c r="K24" s="217"/>
      <c r="L24" s="217"/>
      <c r="M24" s="218"/>
    </row>
    <row r="25" spans="2:13">
      <c r="F25" s="205"/>
      <c r="G25" s="205"/>
      <c r="H25" s="205"/>
      <c r="I25" s="205"/>
      <c r="J25" s="205"/>
      <c r="K25" s="205"/>
      <c r="L25" s="206"/>
    </row>
    <row r="26" spans="2:13">
      <c r="F26" s="205"/>
      <c r="G26" s="205"/>
      <c r="H26" s="205"/>
      <c r="I26" s="205"/>
      <c r="J26" s="205"/>
      <c r="K26" s="205"/>
      <c r="L26" s="206"/>
    </row>
    <row r="27" spans="2:13">
      <c r="F27" s="205"/>
      <c r="G27" s="205"/>
      <c r="H27" s="205"/>
      <c r="I27" s="205"/>
      <c r="J27" s="205"/>
      <c r="K27" s="205"/>
      <c r="L27" s="206"/>
    </row>
    <row r="28" spans="2:13">
      <c r="F28" s="205"/>
      <c r="G28" s="205"/>
      <c r="H28" s="205"/>
      <c r="I28" s="205"/>
      <c r="J28" s="205"/>
      <c r="K28" s="205"/>
      <c r="L28" s="206"/>
    </row>
    <row r="29" spans="2:13">
      <c r="F29" s="205"/>
      <c r="G29" s="205"/>
      <c r="H29" s="205"/>
      <c r="I29" s="205"/>
      <c r="J29" s="205"/>
      <c r="K29" s="205"/>
      <c r="L29" s="206"/>
    </row>
    <row r="30" spans="2:13">
      <c r="F30" s="205"/>
      <c r="G30" s="205"/>
      <c r="H30" s="205"/>
      <c r="I30" s="205"/>
      <c r="J30" s="205"/>
      <c r="K30" s="205"/>
      <c r="L30" s="206"/>
    </row>
  </sheetData>
  <sheetProtection sheet="1" objects="1" scenarios="1"/>
  <mergeCells count="11">
    <mergeCell ref="B2:D2"/>
    <mergeCell ref="F2:M2"/>
    <mergeCell ref="F3:M13"/>
    <mergeCell ref="F25:L25"/>
    <mergeCell ref="F26:L26"/>
    <mergeCell ref="F27:L27"/>
    <mergeCell ref="F28:L28"/>
    <mergeCell ref="F29:L29"/>
    <mergeCell ref="F30:L30"/>
    <mergeCell ref="F15:M15"/>
    <mergeCell ref="F16:M24"/>
  </mergeCells>
  <phoneticPr fontId="0" type="noConversion"/>
  <pageMargins left="0.19685039370078741" right="0.19685039370078741" top="0.19685039370078741" bottom="0.19685039370078741"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Tableau de résultat</vt:lpstr>
      <vt:lpstr>SIG PCG</vt:lpstr>
      <vt:lpstr>CAF</vt:lpstr>
      <vt:lpstr>SIG CBBF</vt:lpstr>
      <vt:lpstr>Valeur Ajoutée</vt:lpstr>
    </vt:vector>
  </TitlesOfParts>
  <Manager>IEL</Manager>
  <Company>IUT du Limousin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843GTDFATD</dc:title>
  <dc:subject>SIGCBBFTD2.1Tanche</dc:subject>
  <dc:creator>Daniel Antraigue</dc:creator>
  <cp:lastModifiedBy>Carlos JANUARIO</cp:lastModifiedBy>
  <cp:lastPrinted>2013-01-19T19:45:16Z</cp:lastPrinted>
  <dcterms:created xsi:type="dcterms:W3CDTF">2001-09-24T14:05:00Z</dcterms:created>
  <dcterms:modified xsi:type="dcterms:W3CDTF">2013-01-23T17:57:56Z</dcterms:modified>
</cp:coreProperties>
</file>