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charts/chart2.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workbookProtection lockStructure="1"/>
  <bookViews>
    <workbookView xWindow="225" yWindow="60" windowWidth="5385" windowHeight="5160"/>
  </bookViews>
  <sheets>
    <sheet name="Tableau de résultat" sheetId="6" r:id="rId1"/>
    <sheet name="SIG PCG" sheetId="9" r:id="rId2"/>
    <sheet name="CAF" sheetId="7" r:id="rId3"/>
    <sheet name="SIG CBBF" sheetId="10" r:id="rId4"/>
    <sheet name="Valeur Ajoutée" sheetId="11" r:id="rId5"/>
  </sheets>
  <calcPr calcId="125725"/>
</workbook>
</file>

<file path=xl/calcChain.xml><?xml version="1.0" encoding="utf-8"?>
<calcChain xmlns="http://schemas.openxmlformats.org/spreadsheetml/2006/main">
  <c r="E11" i="7"/>
  <c r="E30" i="6"/>
  <c r="C30"/>
  <c r="C45" s="1"/>
  <c r="E22"/>
  <c r="C22"/>
  <c r="C44" s="1"/>
  <c r="E38"/>
  <c r="C38"/>
  <c r="E12" i="10"/>
  <c r="E29"/>
  <c r="C14" i="11"/>
  <c r="E13" i="10"/>
  <c r="C13" i="11" s="1"/>
  <c r="E23" i="10"/>
  <c r="C15" i="11" s="1"/>
  <c r="C5" i="10"/>
  <c r="C7"/>
  <c r="C8" s="1"/>
  <c r="E6"/>
  <c r="E8" s="1"/>
  <c r="C4"/>
  <c r="E4"/>
  <c r="G4"/>
  <c r="C10" s="1"/>
  <c r="E10"/>
  <c r="E11" s="1"/>
  <c r="C18" i="9"/>
  <c r="C5" i="11" s="1"/>
  <c r="C7"/>
  <c r="C6"/>
  <c r="C8"/>
  <c r="C9"/>
  <c r="D28" i="7"/>
  <c r="D27"/>
  <c r="D25"/>
  <c r="D23"/>
  <c r="D22"/>
  <c r="D20"/>
  <c r="D19"/>
  <c r="E17"/>
  <c r="E15"/>
  <c r="E14"/>
  <c r="E13"/>
  <c r="E10"/>
  <c r="E8"/>
  <c r="E7"/>
  <c r="E6"/>
  <c r="C5" i="9"/>
  <c r="C6"/>
  <c r="C7"/>
  <c r="E8"/>
  <c r="C4"/>
  <c r="E4"/>
  <c r="E10"/>
  <c r="E11" s="1"/>
  <c r="C13"/>
  <c r="E12"/>
  <c r="E13"/>
  <c r="D43" i="7"/>
  <c r="D42"/>
  <c r="D41"/>
  <c r="D40"/>
  <c r="D39"/>
  <c r="E37"/>
  <c r="E36"/>
  <c r="E35"/>
  <c r="E34"/>
  <c r="E41" i="6"/>
  <c r="C41"/>
  <c r="C42" s="1"/>
  <c r="E33" i="7" s="1"/>
  <c r="D29"/>
  <c r="E17" i="10"/>
  <c r="C31"/>
  <c r="E31"/>
  <c r="C17"/>
  <c r="C18"/>
  <c r="E18"/>
  <c r="C23"/>
  <c r="C25"/>
  <c r="E25"/>
  <c r="E31" i="9"/>
  <c r="C31"/>
  <c r="E29"/>
  <c r="E28"/>
  <c r="E25"/>
  <c r="C25"/>
  <c r="G25" s="1"/>
  <c r="E23"/>
  <c r="C23"/>
  <c r="C16"/>
  <c r="E18"/>
  <c r="E16"/>
  <c r="G31"/>
  <c r="E43" i="6"/>
  <c r="C43" s="1"/>
  <c r="E42"/>
  <c r="C47" l="1"/>
  <c r="H4" i="10"/>
  <c r="E14"/>
  <c r="G4" i="9"/>
  <c r="E38" i="7"/>
  <c r="G8" i="10"/>
  <c r="C9" s="1"/>
  <c r="C11" s="1"/>
  <c r="G11" s="1"/>
  <c r="E14" i="9"/>
  <c r="G31" i="10"/>
  <c r="D44" i="7"/>
  <c r="D45" s="1"/>
  <c r="C27" i="9"/>
  <c r="E27"/>
  <c r="G25" i="10"/>
  <c r="C27" s="1"/>
  <c r="C8" i="9"/>
  <c r="G8" s="1"/>
  <c r="C9" s="1"/>
  <c r="E27" i="10"/>
  <c r="C10" i="9"/>
  <c r="H4"/>
  <c r="C46" i="6"/>
  <c r="C48" s="1"/>
  <c r="C11" i="9" l="1"/>
  <c r="H25" s="1"/>
  <c r="C4" i="11"/>
  <c r="C10" s="1"/>
  <c r="C16" s="1"/>
  <c r="H11" i="10"/>
  <c r="C12"/>
  <c r="C14" s="1"/>
  <c r="G14" s="1"/>
  <c r="H25"/>
  <c r="G11" i="9" l="1"/>
  <c r="C17" i="11"/>
  <c r="C15" i="10"/>
  <c r="C19" s="1"/>
  <c r="E15"/>
  <c r="E19" s="1"/>
  <c r="H14"/>
  <c r="C12" i="9"/>
  <c r="C14" s="1"/>
  <c r="G14" s="1"/>
  <c r="H11"/>
  <c r="D15" i="11" l="1"/>
  <c r="D13"/>
  <c r="D17" s="1"/>
  <c r="D14"/>
  <c r="G19" i="10"/>
  <c r="E5" i="7"/>
  <c r="E18" s="1"/>
  <c r="D30" s="1"/>
  <c r="C15" i="9"/>
  <c r="C19" s="1"/>
  <c r="E15"/>
  <c r="E19" s="1"/>
  <c r="H14"/>
  <c r="D16" i="11"/>
  <c r="E20" i="10" l="1"/>
  <c r="E24" s="1"/>
  <c r="H19"/>
  <c r="C20"/>
  <c r="C24" s="1"/>
  <c r="G19" i="9"/>
  <c r="G24" i="10" l="1"/>
  <c r="E26" s="1"/>
  <c r="E30" s="1"/>
  <c r="E20" i="9"/>
  <c r="E24" s="1"/>
  <c r="C20"/>
  <c r="C24" s="1"/>
  <c r="H19"/>
  <c r="C26" i="10" l="1"/>
  <c r="C30" s="1"/>
  <c r="G30" s="1"/>
  <c r="H30" s="1"/>
  <c r="H24"/>
  <c r="G24" i="9"/>
  <c r="C26" s="1"/>
  <c r="C30" s="1"/>
  <c r="H24" l="1"/>
  <c r="E26"/>
  <c r="E30" s="1"/>
  <c r="G30" s="1"/>
  <c r="H30" s="1"/>
</calcChain>
</file>

<file path=xl/sharedStrings.xml><?xml version="1.0" encoding="utf-8"?>
<sst xmlns="http://schemas.openxmlformats.org/spreadsheetml/2006/main" count="279" uniqueCount="176">
  <si>
    <t>Subvention d'exploitation</t>
  </si>
  <si>
    <t>Autres produits</t>
  </si>
  <si>
    <t>Résultat d'exploitation</t>
  </si>
  <si>
    <t>Résultat exceptionnel</t>
  </si>
  <si>
    <t>Autres charges</t>
  </si>
  <si>
    <t>Charges</t>
  </si>
  <si>
    <t>Produits</t>
  </si>
  <si>
    <t>Total</t>
  </si>
  <si>
    <t>Résultat financier</t>
  </si>
  <si>
    <t>Montants</t>
  </si>
  <si>
    <t>Achats de marchandises</t>
  </si>
  <si>
    <t>Salaires et rémunérations</t>
  </si>
  <si>
    <t>Charges sociales</t>
  </si>
  <si>
    <t>Dotations aux Provisions</t>
  </si>
  <si>
    <t>Dotations aux Dépréciations</t>
  </si>
  <si>
    <t>Autres charges externes</t>
  </si>
  <si>
    <t>Intérêts et charges</t>
  </si>
  <si>
    <t>Pertes de change</t>
  </si>
  <si>
    <t>Escomptes accordés</t>
  </si>
  <si>
    <t xml:space="preserve">Participation des salariés </t>
  </si>
  <si>
    <t>SC : Bénéfice</t>
  </si>
  <si>
    <t>Résultat courant</t>
  </si>
  <si>
    <t>CHARGES D'EXPLOITATION</t>
  </si>
  <si>
    <t>CHARGES FINANCIERES</t>
  </si>
  <si>
    <t>CHARGES EXCEPTIONNELLES</t>
  </si>
  <si>
    <t>TOTAL DES CHARGES</t>
  </si>
  <si>
    <t>TOTAL GENERAL</t>
  </si>
  <si>
    <t>PRODUITS D'EXPLOITATION</t>
  </si>
  <si>
    <t>PRODUITS FINANCIERS</t>
  </si>
  <si>
    <t xml:space="preserve">Total </t>
  </si>
  <si>
    <t>Autres intérêts et produits</t>
  </si>
  <si>
    <t>TOTAL DES PRODUITS</t>
  </si>
  <si>
    <t>SD : Perte</t>
  </si>
  <si>
    <t>Dotations aux Amortissements</t>
  </si>
  <si>
    <t>Production vendue</t>
  </si>
  <si>
    <t>Production stockée</t>
  </si>
  <si>
    <t>Production immobilisée</t>
  </si>
  <si>
    <t>et provisions financières</t>
  </si>
  <si>
    <t>Produits de participations</t>
  </si>
  <si>
    <t>Charges sur opérations de gestion</t>
  </si>
  <si>
    <t>Charges sur opérations en capital</t>
  </si>
  <si>
    <t>Produits sur opérations de gestion</t>
  </si>
  <si>
    <t>Produits sur opérations en capital</t>
  </si>
  <si>
    <t>Impôts sur les bénéfices</t>
  </si>
  <si>
    <t>Dotations provisions réglementées</t>
  </si>
  <si>
    <t>PRODUITS EXCEPTIONNELS</t>
  </si>
  <si>
    <t>PRODUITS</t>
  </si>
  <si>
    <t>CHARGES</t>
  </si>
  <si>
    <t>N</t>
  </si>
  <si>
    <t>%</t>
  </si>
  <si>
    <t>Ventes de marchandises</t>
  </si>
  <si>
    <t>Coût d'achat des marchandises vendues</t>
  </si>
  <si>
    <t>Marge commerciale</t>
  </si>
  <si>
    <t>Production Vendue</t>
  </si>
  <si>
    <t>Production Stockée</t>
  </si>
  <si>
    <t>ou Déstockage de production</t>
  </si>
  <si>
    <t>Production Immobilisée</t>
  </si>
  <si>
    <t>TOTAL</t>
  </si>
  <si>
    <t>Production de l'exercice</t>
  </si>
  <si>
    <t xml:space="preserve">Consommation de l'exercice en provenance </t>
  </si>
  <si>
    <t>de tiers</t>
  </si>
  <si>
    <t>Valeur ajoutée</t>
  </si>
  <si>
    <t>Impôts, taxes et versements assimilés</t>
  </si>
  <si>
    <t>Charges de personnel</t>
  </si>
  <si>
    <t>Excédent brut d'exploitation</t>
  </si>
  <si>
    <t>ou Insuffisance brute d'exploitation</t>
  </si>
  <si>
    <t>Reprises sur dépréciations,sur</t>
  </si>
  <si>
    <t>provisions,transferts de charges</t>
  </si>
  <si>
    <t>ou Résultat d'exploitation</t>
  </si>
  <si>
    <t>Quotes-parts de résultat sur</t>
  </si>
  <si>
    <t>opérations faites en commun</t>
  </si>
  <si>
    <t>Produits financiers</t>
  </si>
  <si>
    <t>Charges financières</t>
  </si>
  <si>
    <t>Produits exceptionnels</t>
  </si>
  <si>
    <t>Charges exceptionnelles</t>
  </si>
  <si>
    <t>Résultat courant avant impôts</t>
  </si>
  <si>
    <t>Participation des salariés</t>
  </si>
  <si>
    <t>Résultat de l'exercice</t>
  </si>
  <si>
    <t>Valeur comptable des éléments cédés</t>
  </si>
  <si>
    <t>1°) Méthode soustractive</t>
  </si>
  <si>
    <t>en -</t>
  </si>
  <si>
    <t>en +</t>
  </si>
  <si>
    <t>TRANSFERTS DE CHARGES EXPLOITATION</t>
  </si>
  <si>
    <t>AUTRES PRODUITS D'EXPLOITATION</t>
  </si>
  <si>
    <t>PRODUITS FINANCIERS DE PARTICIPATION</t>
  </si>
  <si>
    <t>PRODUITS DES AUTRES IMMOBILISATIONS FINANCIERES</t>
  </si>
  <si>
    <t>REVENUS DES AUTRES CREANCES</t>
  </si>
  <si>
    <t>PRODUITS FINANCIERS D'AUTRES VALEURS MOBILIERES</t>
  </si>
  <si>
    <t>ESCOMPTES OBTENUS</t>
  </si>
  <si>
    <t>GAINS DE CHANGE</t>
  </si>
  <si>
    <t>PRODUITS NETS SUR CESSIONS DE VMP</t>
  </si>
  <si>
    <t>PRODUITS EXCEPTIONNELS SUR OPERATIONS DE GESTION</t>
  </si>
  <si>
    <t>AUTRES PRODUITS EXCEPTIONNELS</t>
  </si>
  <si>
    <t>TRANSFERTS DE CHARGES EXCEPTIONNELLES</t>
  </si>
  <si>
    <t>TOTAL PRODUITS ENCAISSES</t>
  </si>
  <si>
    <t>AUTRES CHARGES D'EXPLOITATION</t>
  </si>
  <si>
    <t>CHARGES D'INTERETS</t>
  </si>
  <si>
    <t>ESCOMPTES ACCORDES</t>
  </si>
  <si>
    <t>PERTES DE CHANGE</t>
  </si>
  <si>
    <t>CHARGES NETTES SUR CESSIONS DE VMP</t>
  </si>
  <si>
    <t>AUTRES CHARGES FINANCIERES</t>
  </si>
  <si>
    <t>CHARGES EXCEPTIONNELLES SUR OPERATIONS DE GESTION</t>
  </si>
  <si>
    <t>AUTRES CHARGES EXCEPTIONNELLES</t>
  </si>
  <si>
    <t>PARTICIPATION DES SALARIES AUX RESULTATS</t>
  </si>
  <si>
    <t>IMPOTS SUR LES BENEFICES</t>
  </si>
  <si>
    <t>TOTAL CHARGES DECAISSEES</t>
  </si>
  <si>
    <t xml:space="preserve">en - </t>
  </si>
  <si>
    <t>RESULTAT DE L'EXERCICE</t>
  </si>
  <si>
    <t>DOTATIONS AUX AMORT. DEPRECIAT. PROVISIONS D'EXPLOITATION</t>
  </si>
  <si>
    <t>DOTATIONS AUX AMORT. DEPRECIAT. PROVISIONS FINANCIERES</t>
  </si>
  <si>
    <t>DOTATIONS AUX AMORT. DEPRECIAT. PROVISIONS EXCEPTIONNELLES</t>
  </si>
  <si>
    <t>VALEUR COMPTABLE DES ELEMENTS D'ACTIFS CEDES</t>
  </si>
  <si>
    <t>REPRISES SUR AMORT. DEPRECIAT. PROVISIONS D'EXPLOITATION</t>
  </si>
  <si>
    <t>REPRISES SUR DEPRECIAT. PROVISIONS FINANCIERES</t>
  </si>
  <si>
    <t>REPRISES SUR DEPRECIAT. PROVISIONS EXCEPTIONNELLES</t>
  </si>
  <si>
    <t>PRODUITS DE CESSIONS DES ELEMENTS D'ACTIFS CEDES</t>
  </si>
  <si>
    <t>QUOTE-PART SUBVENTIONS D'INVESTISSEMENT VIREE AU RESULTAT</t>
  </si>
  <si>
    <t>TOTAL PRODUITS CALCULES</t>
  </si>
  <si>
    <t>EXCEDENT BRUT D'EXPLOITATION</t>
  </si>
  <si>
    <t>Sous traitances</t>
  </si>
  <si>
    <t>Achats non stockés</t>
  </si>
  <si>
    <t>Personnel extérieur</t>
  </si>
  <si>
    <t>Redevances de crédit bail</t>
  </si>
  <si>
    <t>Autres Impôts taxes et assimilés</t>
  </si>
  <si>
    <t>Transferts de charges</t>
  </si>
  <si>
    <t>Autres produits encaissables</t>
  </si>
  <si>
    <t>Autres charges décaissables</t>
  </si>
  <si>
    <t>Total des revenus à répartir</t>
  </si>
  <si>
    <t>en valeur</t>
  </si>
  <si>
    <t>en %</t>
  </si>
  <si>
    <t>Etat</t>
  </si>
  <si>
    <t>Personnel</t>
  </si>
  <si>
    <t>Prêteurs</t>
  </si>
  <si>
    <t>Entreprise</t>
  </si>
  <si>
    <t>Variations stock de marchandises</t>
  </si>
  <si>
    <t>Achats de Matières Premières</t>
  </si>
  <si>
    <t>Variations de stock de Matières Premières</t>
  </si>
  <si>
    <t>Impôts taxes sur les rémunérations</t>
  </si>
  <si>
    <t>Produits d'Autres Valeurs Mobilières et créances</t>
  </si>
  <si>
    <t>Subventions d'investissement virées au résultat</t>
  </si>
  <si>
    <t>Reprises sur dépréciations et provisions exceptionnelles</t>
  </si>
  <si>
    <t>Dotations amortissements et dépréciations exceptionnelles</t>
  </si>
  <si>
    <t>Subventions d'exploitation</t>
  </si>
  <si>
    <t>Reprises sur dépréciations et provisions</t>
  </si>
  <si>
    <t>Charges nettes sur cessions  de VMP</t>
  </si>
  <si>
    <t>Produits nets sur cessions  de VMP</t>
  </si>
  <si>
    <t>Gains de change</t>
  </si>
  <si>
    <t>TOTAL CHARGES CALCULEES et RESULTAT</t>
  </si>
  <si>
    <t>CAPACITE D'AUTOFINANCEMENT de l'exercice N</t>
  </si>
  <si>
    <t>Répartition</t>
  </si>
  <si>
    <t>Entreprise TANCHE - TABLEAU DE RESULTAT de l'exercice N</t>
  </si>
  <si>
    <t>Produits des Cessions d'Eléments d'Actif</t>
  </si>
  <si>
    <t>Valeur Comptable des Eléments d'actif cédés</t>
  </si>
  <si>
    <t>Entreprise TANCHE - TABLEAU DES SOLDES INTERMEDIAIRES DE GESTION N</t>
  </si>
  <si>
    <t>Soldes intermédiaires N</t>
  </si>
  <si>
    <t xml:space="preserve">d'exploitation </t>
  </si>
  <si>
    <t xml:space="preserve">Dotations aux amortissements, aux </t>
  </si>
  <si>
    <t>dépréciations et aux provisions</t>
  </si>
  <si>
    <t xml:space="preserve">Consommation de l'exercice en  </t>
  </si>
  <si>
    <t>provenance de tiers</t>
  </si>
  <si>
    <t>Excédent (ou insuffisance) brut(e)</t>
  </si>
  <si>
    <t>Plus values ou moins values sur cessions</t>
  </si>
  <si>
    <t>Produits des cessions d'éléments d'actif</t>
  </si>
  <si>
    <t>Dotations aux dépréciations,</t>
  </si>
  <si>
    <t>Entreprise TANCHE - CAPACITE D'AUTOFINANCEMENT de l'exercice N</t>
  </si>
  <si>
    <t>2°) Méthode additive</t>
  </si>
  <si>
    <t>Entreprise TANCHE - TABLEAU DES SOLDES INTERMEDIAIRES DE GESTION au coût des facteurs Exercice N</t>
  </si>
  <si>
    <t>Soldes intermédiaires de gestion</t>
  </si>
  <si>
    <t>Excédent (ou insuffisance) brut€</t>
  </si>
  <si>
    <t>Reprises sur dépréciations, sur provisions,</t>
  </si>
  <si>
    <t>transferts de charges</t>
  </si>
  <si>
    <t>Entreprise TANCHE
Répartition de la valeur ajoutée et des autres revenus de l'exercice N</t>
  </si>
  <si>
    <t xml:space="preserve">Alors que le Plan Comptable Général propose une analyse juridique de la formation des Soldes Intermédiaires de Gestion et du résultat, la Centrale de Bilans de la Banque de France s’intéresse à la réalité économique des entreprises.
Dans un souci d’harmonisation des méthodes et pour faciliter les comparaisons interentreprises, elle procède aux retraitements de certains postes de charges et de produits afin d’évaluer les coûts des différents facteurs ou acteurs économiques : le personnel, les prêteurs ou organismes financiers, l’Etat, les équipements ou infrastructure, l’entreprise.
La valeur ajoutée ainsi dégagée par l’entreprise ainsi que certains autres revenus sont répartis entre les différents facteurs.
</t>
  </si>
  <si>
    <t>Objectifs de la méthode de présentation des Soldes Intermédiaires de Gestion, proposée par la Centrale de Bilans de la Banque de France</t>
  </si>
  <si>
    <t>La part revenant à l’entreprise représente l’autofinancement utile aux financements des investissements.
L’ensemble des revenus affecté au personnel peut traduire une activité où la main d’œuvre est importante du domaine du secteur tertiaire et des services.
Il serait intéressant d’analyser l’évolution de la répartition des revenus sur plusieurs exercices et de la comparer aux entreprises du même secteur d’activité.</t>
  </si>
  <si>
    <t>Commentaire des résultats obtenus</t>
  </si>
</sst>
</file>

<file path=xl/styles.xml><?xml version="1.0" encoding="utf-8"?>
<styleSheet xmlns="http://schemas.openxmlformats.org/spreadsheetml/2006/main">
  <fonts count="5">
    <font>
      <sz val="10"/>
      <name val="Arial"/>
    </font>
    <font>
      <b/>
      <sz val="12"/>
      <name val="Times New Roman"/>
      <family val="1"/>
    </font>
    <font>
      <sz val="12"/>
      <name val="Times New Roman"/>
      <family val="1"/>
    </font>
    <font>
      <b/>
      <sz val="12"/>
      <color indexed="8"/>
      <name val="Times New Roman"/>
      <family val="1"/>
    </font>
    <font>
      <sz val="12"/>
      <color indexed="10"/>
      <name val="Times New Roman"/>
      <family val="1"/>
    </font>
  </fonts>
  <fills count="7">
    <fill>
      <patternFill patternType="none"/>
    </fill>
    <fill>
      <patternFill patternType="gray125"/>
    </fill>
    <fill>
      <patternFill patternType="solid">
        <fgColor theme="6" tint="0.39997558519241921"/>
        <bgColor indexed="64"/>
      </patternFill>
    </fill>
    <fill>
      <patternFill patternType="solid">
        <fgColor theme="5" tint="0.39997558519241921"/>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9" tint="0.39997558519241921"/>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style="thin">
        <color indexed="64"/>
      </left>
      <right style="thin">
        <color indexed="64"/>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right style="thin">
        <color indexed="64"/>
      </right>
      <top/>
      <bottom style="thin">
        <color indexed="64"/>
      </bottom>
      <diagonal/>
    </border>
    <border>
      <left/>
      <right style="thin">
        <color indexed="64"/>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s>
  <cellStyleXfs count="1">
    <xf numFmtId="0" fontId="0" fillId="0" borderId="0"/>
  </cellStyleXfs>
  <cellXfs count="218">
    <xf numFmtId="0" fontId="0" fillId="0" borderId="0" xfId="0"/>
    <xf numFmtId="0" fontId="2" fillId="0" borderId="11" xfId="0" applyFont="1" applyFill="1" applyBorder="1" applyAlignment="1">
      <alignment vertical="center" wrapText="1"/>
    </xf>
    <xf numFmtId="0" fontId="2" fillId="0" borderId="0" xfId="0" applyFont="1" applyFill="1" applyBorder="1"/>
    <xf numFmtId="0" fontId="1" fillId="0" borderId="0" xfId="0" applyFont="1" applyFill="1" applyBorder="1"/>
    <xf numFmtId="0" fontId="1" fillId="4" borderId="15" xfId="0" applyFont="1" applyFill="1" applyBorder="1" applyAlignment="1">
      <alignment horizontal="center"/>
    </xf>
    <xf numFmtId="4" fontId="1" fillId="0" borderId="1" xfId="0" applyNumberFormat="1" applyFont="1" applyFill="1" applyBorder="1" applyAlignment="1">
      <alignment vertical="center" wrapText="1"/>
    </xf>
    <xf numFmtId="0" fontId="1" fillId="0" borderId="15" xfId="0" applyFont="1" applyFill="1" applyBorder="1"/>
    <xf numFmtId="0" fontId="1" fillId="0" borderId="11" xfId="0" applyFont="1" applyFill="1" applyBorder="1" applyAlignment="1">
      <alignment horizontal="right" vertical="center" wrapText="1"/>
    </xf>
    <xf numFmtId="4" fontId="1" fillId="0" borderId="15" xfId="0" applyNumberFormat="1" applyFont="1" applyFill="1" applyBorder="1" applyAlignment="1">
      <alignment vertical="center" wrapText="1"/>
    </xf>
    <xf numFmtId="0" fontId="1" fillId="4" borderId="15" xfId="0" applyFont="1" applyFill="1" applyBorder="1" applyAlignment="1">
      <alignment horizontal="center" vertical="center" wrapText="1"/>
    </xf>
    <xf numFmtId="4" fontId="2" fillId="0" borderId="15" xfId="0" applyNumberFormat="1" applyFont="1" applyFill="1" applyBorder="1" applyAlignment="1">
      <alignment vertical="center" wrapText="1"/>
    </xf>
    <xf numFmtId="0" fontId="2" fillId="0" borderId="15" xfId="0" applyFont="1" applyFill="1" applyBorder="1" applyAlignment="1">
      <alignment vertical="center" wrapText="1"/>
    </xf>
    <xf numFmtId="0" fontId="1" fillId="0" borderId="1" xfId="0" applyFont="1" applyFill="1" applyBorder="1" applyAlignment="1">
      <alignment horizontal="right" vertical="center" wrapText="1"/>
    </xf>
    <xf numFmtId="0" fontId="3" fillId="2" borderId="1" xfId="0" applyFont="1" applyFill="1" applyBorder="1" applyAlignment="1">
      <alignment horizontal="right" vertical="center" wrapText="1"/>
    </xf>
    <xf numFmtId="0" fontId="2" fillId="0" borderId="16" xfId="0" applyFont="1" applyFill="1" applyBorder="1" applyAlignment="1">
      <alignment vertical="center" wrapText="1"/>
    </xf>
    <xf numFmtId="0" fontId="2" fillId="0" borderId="2" xfId="0" applyFont="1" applyFill="1" applyBorder="1" applyAlignment="1">
      <alignment vertical="center" wrapText="1"/>
    </xf>
    <xf numFmtId="0" fontId="2" fillId="0" borderId="3" xfId="0" applyFont="1" applyFill="1" applyBorder="1" applyAlignment="1">
      <alignment vertical="center" wrapText="1"/>
    </xf>
    <xf numFmtId="0" fontId="1" fillId="0" borderId="18" xfId="0" applyFont="1" applyFill="1" applyBorder="1" applyAlignment="1">
      <alignment vertical="center" wrapText="1"/>
    </xf>
    <xf numFmtId="4" fontId="1" fillId="0" borderId="19" xfId="0" applyNumberFormat="1" applyFont="1" applyFill="1" applyBorder="1" applyAlignment="1">
      <alignment vertical="center" wrapText="1"/>
    </xf>
    <xf numFmtId="0" fontId="2" fillId="0" borderId="20" xfId="0" applyFont="1" applyFill="1" applyBorder="1" applyAlignment="1">
      <alignment vertical="center" wrapText="1"/>
    </xf>
    <xf numFmtId="0" fontId="2" fillId="0" borderId="14" xfId="0" applyFont="1" applyFill="1" applyBorder="1" applyAlignment="1">
      <alignment vertical="center" wrapText="1"/>
    </xf>
    <xf numFmtId="0" fontId="1" fillId="0" borderId="21" xfId="0" applyFont="1" applyFill="1" applyBorder="1" applyAlignment="1">
      <alignment vertical="center" wrapText="1"/>
    </xf>
    <xf numFmtId="0" fontId="2" fillId="0" borderId="22" xfId="0" applyFont="1" applyFill="1" applyBorder="1" applyAlignment="1">
      <alignment vertical="center" wrapText="1"/>
    </xf>
    <xf numFmtId="0" fontId="1" fillId="0" borderId="23" xfId="0" applyFont="1" applyFill="1" applyBorder="1" applyAlignment="1">
      <alignment vertical="center" wrapText="1"/>
    </xf>
    <xf numFmtId="4" fontId="1" fillId="0" borderId="24" xfId="0" applyNumberFormat="1" applyFont="1" applyFill="1" applyBorder="1" applyAlignment="1">
      <alignment vertical="center" wrapText="1"/>
    </xf>
    <xf numFmtId="0" fontId="2" fillId="0" borderId="25" xfId="0" applyFont="1" applyFill="1" applyBorder="1" applyAlignment="1">
      <alignment vertical="center" wrapText="1"/>
    </xf>
    <xf numFmtId="0" fontId="2" fillId="0" borderId="26" xfId="0" applyFont="1" applyFill="1" applyBorder="1" applyAlignment="1">
      <alignment vertical="center" wrapText="1"/>
    </xf>
    <xf numFmtId="0" fontId="1" fillId="2" borderId="27" xfId="0" applyFont="1" applyFill="1" applyBorder="1" applyAlignment="1">
      <alignment horizontal="center"/>
    </xf>
    <xf numFmtId="0" fontId="1" fillId="2" borderId="28" xfId="0" applyFont="1" applyFill="1" applyBorder="1" applyAlignment="1">
      <alignment horizontal="center"/>
    </xf>
    <xf numFmtId="0" fontId="1" fillId="2" borderId="29" xfId="0" applyFont="1" applyFill="1" applyBorder="1" applyAlignment="1">
      <alignment horizontal="center"/>
    </xf>
    <xf numFmtId="0" fontId="1" fillId="4" borderId="30" xfId="0" applyFont="1" applyFill="1" applyBorder="1" applyAlignment="1">
      <alignment horizontal="center"/>
    </xf>
    <xf numFmtId="0" fontId="1" fillId="0" borderId="31" xfId="0" applyFont="1" applyFill="1" applyBorder="1"/>
    <xf numFmtId="0" fontId="2" fillId="0" borderId="32" xfId="0" applyFont="1" applyFill="1" applyBorder="1" applyAlignment="1">
      <alignment vertical="center" wrapText="1"/>
    </xf>
    <xf numFmtId="4" fontId="2" fillId="0" borderId="33" xfId="0" applyNumberFormat="1" applyFont="1" applyFill="1" applyBorder="1" applyAlignment="1">
      <alignment vertical="center" wrapText="1"/>
    </xf>
    <xf numFmtId="4" fontId="2" fillId="0" borderId="34" xfId="0" applyNumberFormat="1" applyFont="1" applyFill="1" applyBorder="1" applyAlignment="1">
      <alignment vertical="center" wrapText="1"/>
    </xf>
    <xf numFmtId="0" fontId="1" fillId="0" borderId="32" xfId="0" applyFont="1" applyFill="1" applyBorder="1" applyAlignment="1">
      <alignment horizontal="right" vertical="center" wrapText="1"/>
    </xf>
    <xf numFmtId="4" fontId="1" fillId="0" borderId="31" xfId="0" applyNumberFormat="1" applyFont="1" applyFill="1" applyBorder="1" applyAlignment="1">
      <alignment vertical="center" wrapText="1"/>
    </xf>
    <xf numFmtId="0" fontId="1" fillId="4" borderId="30" xfId="0" applyFont="1" applyFill="1" applyBorder="1" applyAlignment="1">
      <alignment horizontal="center" vertical="center" wrapText="1"/>
    </xf>
    <xf numFmtId="4" fontId="2" fillId="0" borderId="31" xfId="0" applyNumberFormat="1" applyFont="1" applyFill="1" applyBorder="1" applyAlignment="1">
      <alignment vertical="center" wrapText="1"/>
    </xf>
    <xf numFmtId="4" fontId="1" fillId="0" borderId="36" xfId="0" applyNumberFormat="1" applyFont="1" applyFill="1" applyBorder="1" applyAlignment="1">
      <alignment vertical="center" wrapText="1"/>
    </xf>
    <xf numFmtId="0" fontId="1" fillId="0" borderId="21" xfId="0" applyFont="1" applyFill="1" applyBorder="1" applyAlignment="1">
      <alignment horizontal="right" vertical="center" wrapText="1"/>
    </xf>
    <xf numFmtId="0" fontId="1" fillId="2" borderId="23" xfId="0" applyFont="1" applyFill="1" applyBorder="1" applyAlignment="1">
      <alignment horizontal="right" vertical="center" wrapText="1"/>
    </xf>
    <xf numFmtId="0" fontId="1" fillId="2" borderId="24" xfId="0" applyFont="1" applyFill="1" applyBorder="1" applyAlignment="1">
      <alignment horizontal="right" vertical="center" wrapText="1"/>
    </xf>
    <xf numFmtId="4" fontId="1" fillId="0" borderId="37" xfId="0" applyNumberFormat="1" applyFont="1" applyFill="1" applyBorder="1" applyAlignment="1">
      <alignment vertical="center" wrapText="1"/>
    </xf>
    <xf numFmtId="0" fontId="3" fillId="2" borderId="21" xfId="0" applyFont="1" applyFill="1" applyBorder="1" applyAlignment="1">
      <alignment horizontal="right" vertical="center" wrapText="1"/>
    </xf>
    <xf numFmtId="0" fontId="2" fillId="0" borderId="32" xfId="0" applyFont="1" applyFill="1" applyBorder="1" applyAlignment="1">
      <alignment vertical="top" wrapText="1"/>
    </xf>
    <xf numFmtId="0" fontId="1" fillId="4" borderId="17" xfId="0" applyFont="1" applyFill="1" applyBorder="1" applyAlignment="1">
      <alignment horizontal="center" vertical="center" wrapText="1"/>
    </xf>
    <xf numFmtId="0" fontId="2" fillId="0" borderId="3" xfId="0" applyFont="1" applyFill="1" applyBorder="1" applyAlignment="1">
      <alignment horizontal="left" vertical="center" wrapText="1"/>
    </xf>
    <xf numFmtId="4" fontId="1" fillId="0" borderId="3" xfId="0" applyNumberFormat="1" applyFont="1" applyFill="1" applyBorder="1" applyAlignment="1">
      <alignment vertical="center" wrapText="1"/>
    </xf>
    <xf numFmtId="0" fontId="2" fillId="0" borderId="16" xfId="0" applyFont="1" applyFill="1" applyBorder="1"/>
    <xf numFmtId="0" fontId="2" fillId="0" borderId="32" xfId="0" applyFont="1" applyFill="1" applyBorder="1"/>
    <xf numFmtId="0" fontId="1" fillId="0" borderId="35" xfId="0" applyFont="1" applyFill="1" applyBorder="1" applyAlignment="1">
      <alignment horizontal="right" vertical="center" wrapText="1"/>
    </xf>
    <xf numFmtId="0" fontId="2" fillId="0" borderId="0" xfId="0" applyFont="1" applyFill="1" applyBorder="1" applyAlignment="1">
      <alignment horizontal="right"/>
    </xf>
    <xf numFmtId="0" fontId="2" fillId="0" borderId="0" xfId="0" applyFont="1" applyBorder="1"/>
    <xf numFmtId="4" fontId="1" fillId="0" borderId="1" xfId="0" applyNumberFormat="1" applyFont="1" applyBorder="1"/>
    <xf numFmtId="0" fontId="1" fillId="0" borderId="1" xfId="0" applyFont="1" applyBorder="1"/>
    <xf numFmtId="0" fontId="1" fillId="0" borderId="0" xfId="0" applyFont="1" applyBorder="1"/>
    <xf numFmtId="4" fontId="2" fillId="0" borderId="0" xfId="0" applyNumberFormat="1" applyFont="1" applyBorder="1"/>
    <xf numFmtId="4" fontId="2" fillId="0" borderId="3" xfId="0" applyNumberFormat="1" applyFont="1" applyBorder="1"/>
    <xf numFmtId="0" fontId="2" fillId="0" borderId="15" xfId="0" applyFont="1" applyBorder="1"/>
    <xf numFmtId="0" fontId="2" fillId="0" borderId="11" xfId="0" applyFont="1" applyBorder="1"/>
    <xf numFmtId="0" fontId="1" fillId="0" borderId="16" xfId="0" applyFont="1" applyBorder="1"/>
    <xf numFmtId="4" fontId="2" fillId="0" borderId="15" xfId="0" applyNumberFormat="1" applyFont="1" applyBorder="1"/>
    <xf numFmtId="4" fontId="2" fillId="0" borderId="11" xfId="0" applyNumberFormat="1" applyFont="1" applyBorder="1"/>
    <xf numFmtId="4" fontId="2" fillId="0" borderId="16" xfId="0" applyNumberFormat="1" applyFont="1" applyBorder="1"/>
    <xf numFmtId="0" fontId="1" fillId="0" borderId="40" xfId="0" applyFont="1" applyBorder="1"/>
    <xf numFmtId="0" fontId="1" fillId="4" borderId="38" xfId="0" applyFont="1" applyFill="1" applyBorder="1"/>
    <xf numFmtId="4" fontId="2" fillId="4" borderId="41" xfId="0" applyNumberFormat="1" applyFont="1" applyFill="1" applyBorder="1"/>
    <xf numFmtId="0" fontId="1" fillId="4" borderId="2" xfId="0" applyFont="1" applyFill="1" applyBorder="1"/>
    <xf numFmtId="4" fontId="2" fillId="4" borderId="0" xfId="0" applyNumberFormat="1" applyFont="1" applyFill="1" applyBorder="1"/>
    <xf numFmtId="0" fontId="1" fillId="4" borderId="39" xfId="0" applyFont="1" applyFill="1" applyBorder="1"/>
    <xf numFmtId="4" fontId="2" fillId="4" borderId="40" xfId="0" applyNumberFormat="1" applyFont="1" applyFill="1" applyBorder="1"/>
    <xf numFmtId="0" fontId="1" fillId="0" borderId="15" xfId="0" applyFont="1" applyBorder="1"/>
    <xf numFmtId="4" fontId="1" fillId="0" borderId="15" xfId="0" applyNumberFormat="1" applyFont="1" applyBorder="1"/>
    <xf numFmtId="0" fontId="1" fillId="0" borderId="41" xfId="0" applyFont="1" applyBorder="1"/>
    <xf numFmtId="4" fontId="1" fillId="0" borderId="17" xfId="0" applyNumberFormat="1" applyFont="1" applyBorder="1"/>
    <xf numFmtId="4" fontId="2" fillId="0" borderId="2" xfId="0" applyNumberFormat="1" applyFont="1" applyBorder="1"/>
    <xf numFmtId="4" fontId="1" fillId="0" borderId="38" xfId="0" applyNumberFormat="1" applyFont="1" applyBorder="1"/>
    <xf numFmtId="4" fontId="1" fillId="0" borderId="41" xfId="0" applyNumberFormat="1" applyFont="1" applyBorder="1"/>
    <xf numFmtId="4" fontId="2" fillId="0" borderId="38" xfId="0" applyNumberFormat="1" applyFont="1" applyBorder="1"/>
    <xf numFmtId="4" fontId="2" fillId="0" borderId="39" xfId="0" applyNumberFormat="1" applyFont="1" applyBorder="1"/>
    <xf numFmtId="4" fontId="1" fillId="0" borderId="4" xfId="0" applyNumberFormat="1" applyFont="1" applyBorder="1"/>
    <xf numFmtId="4" fontId="1" fillId="6" borderId="1" xfId="0" applyNumberFormat="1" applyFont="1" applyFill="1" applyBorder="1"/>
    <xf numFmtId="0" fontId="1" fillId="2" borderId="8" xfId="0" applyFont="1" applyFill="1" applyBorder="1" applyAlignment="1">
      <alignment horizontal="center"/>
    </xf>
    <xf numFmtId="0" fontId="1" fillId="2" borderId="43" xfId="0" applyFont="1" applyFill="1" applyBorder="1" applyAlignment="1">
      <alignment horizontal="center"/>
    </xf>
    <xf numFmtId="0" fontId="1" fillId="2" borderId="20" xfId="0" applyFont="1" applyFill="1" applyBorder="1" applyAlignment="1">
      <alignment horizontal="center"/>
    </xf>
    <xf numFmtId="0" fontId="1" fillId="2" borderId="44" xfId="0" applyFont="1" applyFill="1" applyBorder="1" applyAlignment="1">
      <alignment horizontal="center"/>
    </xf>
    <xf numFmtId="0" fontId="1" fillId="2" borderId="47" xfId="0" applyFont="1" applyFill="1" applyBorder="1" applyAlignment="1">
      <alignment horizontal="center"/>
    </xf>
    <xf numFmtId="0" fontId="2" fillId="0" borderId="30" xfId="0" applyFont="1" applyBorder="1"/>
    <xf numFmtId="4" fontId="1" fillId="0" borderId="48" xfId="0" applyNumberFormat="1" applyFont="1" applyBorder="1"/>
    <xf numFmtId="4" fontId="2" fillId="4" borderId="49" xfId="0" applyNumberFormat="1" applyFont="1" applyFill="1" applyBorder="1"/>
    <xf numFmtId="0" fontId="2" fillId="0" borderId="32" xfId="0" applyFont="1" applyBorder="1"/>
    <xf numFmtId="4" fontId="2" fillId="4" borderId="22" xfId="0" applyNumberFormat="1" applyFont="1" applyFill="1" applyBorder="1"/>
    <xf numFmtId="4" fontId="2" fillId="4" borderId="48" xfId="0" applyNumberFormat="1" applyFont="1" applyFill="1" applyBorder="1"/>
    <xf numFmtId="0" fontId="1" fillId="0" borderId="35" xfId="0" applyFont="1" applyBorder="1" applyAlignment="1">
      <alignment horizontal="right"/>
    </xf>
    <xf numFmtId="4" fontId="1" fillId="0" borderId="49" xfId="0" applyNumberFormat="1" applyFont="1" applyBorder="1"/>
    <xf numFmtId="4" fontId="1" fillId="0" borderId="36" xfId="0" applyNumberFormat="1" applyFont="1" applyBorder="1"/>
    <xf numFmtId="4" fontId="1" fillId="0" borderId="31" xfId="0" applyNumberFormat="1" applyFont="1" applyBorder="1"/>
    <xf numFmtId="0" fontId="1" fillId="0" borderId="30" xfId="0" applyFont="1" applyBorder="1"/>
    <xf numFmtId="0" fontId="1" fillId="0" borderId="23" xfId="0" applyFont="1" applyBorder="1"/>
    <xf numFmtId="4" fontId="1" fillId="0" borderId="24" xfId="0" applyNumberFormat="1" applyFont="1" applyBorder="1"/>
    <xf numFmtId="0" fontId="1" fillId="0" borderId="24" xfId="0" applyFont="1" applyBorder="1"/>
    <xf numFmtId="4" fontId="1" fillId="4" borderId="50" xfId="0" applyNumberFormat="1" applyFont="1" applyFill="1" applyBorder="1"/>
    <xf numFmtId="4" fontId="1" fillId="0" borderId="16" xfId="0" applyNumberFormat="1" applyFont="1" applyBorder="1"/>
    <xf numFmtId="4" fontId="2" fillId="0" borderId="31" xfId="0" applyNumberFormat="1" applyFont="1" applyBorder="1"/>
    <xf numFmtId="4" fontId="1" fillId="0" borderId="34" xfId="0" applyNumberFormat="1" applyFont="1" applyBorder="1"/>
    <xf numFmtId="2" fontId="2" fillId="0" borderId="0" xfId="0" applyNumberFormat="1" applyFont="1" applyFill="1" applyBorder="1"/>
    <xf numFmtId="0" fontId="2" fillId="0" borderId="0" xfId="0" applyFont="1" applyFill="1" applyBorder="1" applyAlignment="1">
      <alignment horizontal="center"/>
    </xf>
    <xf numFmtId="4" fontId="1" fillId="0" borderId="15" xfId="0" applyNumberFormat="1" applyFont="1" applyFill="1" applyBorder="1"/>
    <xf numFmtId="4" fontId="2" fillId="0" borderId="11" xfId="0" applyNumberFormat="1" applyFont="1" applyFill="1" applyBorder="1"/>
    <xf numFmtId="4" fontId="1" fillId="0" borderId="16" xfId="0" applyNumberFormat="1" applyFont="1" applyFill="1" applyBorder="1"/>
    <xf numFmtId="4" fontId="2" fillId="0" borderId="16" xfId="0" applyNumberFormat="1" applyFont="1" applyFill="1" applyBorder="1"/>
    <xf numFmtId="4" fontId="1" fillId="0" borderId="1" xfId="0" applyNumberFormat="1" applyFont="1" applyFill="1" applyBorder="1"/>
    <xf numFmtId="0" fontId="1" fillId="0" borderId="17" xfId="0" applyFont="1" applyFill="1" applyBorder="1" applyAlignment="1">
      <alignment horizontal="right"/>
    </xf>
    <xf numFmtId="0" fontId="2" fillId="0" borderId="3" xfId="0" applyFont="1" applyFill="1" applyBorder="1" applyAlignment="1"/>
    <xf numFmtId="0" fontId="1" fillId="0" borderId="42" xfId="0" applyFont="1" applyFill="1" applyBorder="1" applyAlignment="1">
      <alignment horizontal="right"/>
    </xf>
    <xf numFmtId="0" fontId="2" fillId="0" borderId="17" xfId="0" applyFont="1" applyFill="1" applyBorder="1" applyAlignment="1"/>
    <xf numFmtId="0" fontId="2" fillId="0" borderId="3" xfId="0" applyFont="1" applyFill="1" applyBorder="1"/>
    <xf numFmtId="4" fontId="2" fillId="0" borderId="15" xfId="0" applyNumberFormat="1" applyFont="1" applyFill="1" applyBorder="1"/>
    <xf numFmtId="0" fontId="2" fillId="0" borderId="17" xfId="0" applyFont="1" applyFill="1" applyBorder="1" applyAlignment="1">
      <alignment horizontal="right"/>
    </xf>
    <xf numFmtId="0" fontId="2" fillId="0" borderId="17" xfId="0" applyFont="1" applyFill="1" applyBorder="1"/>
    <xf numFmtId="0" fontId="1" fillId="0" borderId="51" xfId="0" applyFont="1" applyFill="1" applyBorder="1"/>
    <xf numFmtId="4" fontId="1" fillId="0" borderId="31" xfId="0" applyNumberFormat="1" applyFont="1" applyFill="1" applyBorder="1"/>
    <xf numFmtId="0" fontId="2" fillId="0" borderId="10" xfId="0" applyFont="1" applyFill="1" applyBorder="1" applyAlignment="1">
      <alignment horizontal="left"/>
    </xf>
    <xf numFmtId="4" fontId="2" fillId="0" borderId="33" xfId="0" applyNumberFormat="1" applyFont="1" applyFill="1" applyBorder="1"/>
    <xf numFmtId="4" fontId="2" fillId="0" borderId="34" xfId="0" applyNumberFormat="1" applyFont="1" applyFill="1" applyBorder="1"/>
    <xf numFmtId="0" fontId="1" fillId="0" borderId="52" xfId="0" applyFont="1" applyFill="1" applyBorder="1"/>
    <xf numFmtId="4" fontId="1" fillId="0" borderId="36" xfId="0" applyNumberFormat="1" applyFont="1" applyFill="1" applyBorder="1"/>
    <xf numFmtId="0" fontId="2" fillId="0" borderId="51" xfId="0" applyFont="1" applyFill="1" applyBorder="1" applyAlignment="1">
      <alignment horizontal="left"/>
    </xf>
    <xf numFmtId="4" fontId="2" fillId="0" borderId="31" xfId="0" applyNumberFormat="1" applyFont="1" applyFill="1" applyBorder="1"/>
    <xf numFmtId="4" fontId="1" fillId="0" borderId="34" xfId="0" applyNumberFormat="1" applyFont="1" applyFill="1" applyBorder="1"/>
    <xf numFmtId="0" fontId="1" fillId="5" borderId="53" xfId="0" applyFont="1" applyFill="1" applyBorder="1"/>
    <xf numFmtId="0" fontId="1" fillId="5" borderId="54" xfId="0" applyFont="1" applyFill="1" applyBorder="1" applyAlignment="1">
      <alignment horizontal="right"/>
    </xf>
    <xf numFmtId="0" fontId="2" fillId="0" borderId="51" xfId="0" applyFont="1" applyFill="1" applyBorder="1"/>
    <xf numFmtId="0" fontId="2" fillId="0" borderId="0" xfId="0" applyFont="1"/>
    <xf numFmtId="0" fontId="1" fillId="0" borderId="0" xfId="0" applyFont="1"/>
    <xf numFmtId="0" fontId="1" fillId="0" borderId="3" xfId="0" applyFont="1" applyBorder="1"/>
    <xf numFmtId="4" fontId="4" fillId="0" borderId="15" xfId="0" applyNumberFormat="1" applyFont="1" applyBorder="1"/>
    <xf numFmtId="0" fontId="2" fillId="5" borderId="38" xfId="0" applyFont="1" applyFill="1" applyBorder="1"/>
    <xf numFmtId="4" fontId="2" fillId="5" borderId="41" xfId="0" applyNumberFormat="1" applyFont="1" applyFill="1" applyBorder="1"/>
    <xf numFmtId="0" fontId="2" fillId="5" borderId="2" xfId="0" applyFont="1" applyFill="1" applyBorder="1"/>
    <xf numFmtId="4" fontId="2" fillId="5" borderId="0" xfId="0" applyNumberFormat="1" applyFont="1" applyFill="1" applyBorder="1"/>
    <xf numFmtId="0" fontId="2" fillId="5" borderId="39" xfId="0" applyFont="1" applyFill="1" applyBorder="1"/>
    <xf numFmtId="4" fontId="2" fillId="5" borderId="40" xfId="0" applyNumberFormat="1" applyFont="1" applyFill="1" applyBorder="1"/>
    <xf numFmtId="0" fontId="1" fillId="0" borderId="11" xfId="0" applyFont="1" applyBorder="1"/>
    <xf numFmtId="0" fontId="2" fillId="0" borderId="16" xfId="0" applyFont="1" applyBorder="1"/>
    <xf numFmtId="4" fontId="4" fillId="0" borderId="16" xfId="0" applyNumberFormat="1" applyFont="1" applyBorder="1"/>
    <xf numFmtId="0" fontId="2" fillId="5" borderId="0" xfId="0" applyFont="1" applyFill="1" applyBorder="1"/>
    <xf numFmtId="4" fontId="2" fillId="5" borderId="56" xfId="0" applyNumberFormat="1" applyFont="1" applyFill="1" applyBorder="1"/>
    <xf numFmtId="0" fontId="2" fillId="5" borderId="56" xfId="0" applyFont="1" applyFill="1" applyBorder="1"/>
    <xf numFmtId="0" fontId="1" fillId="0" borderId="17" xfId="0" applyFont="1" applyBorder="1"/>
    <xf numFmtId="4" fontId="1" fillId="0" borderId="11" xfId="0" applyNumberFormat="1" applyFont="1" applyBorder="1"/>
    <xf numFmtId="4" fontId="4" fillId="0" borderId="11" xfId="0" applyNumberFormat="1" applyFont="1" applyBorder="1"/>
    <xf numFmtId="0" fontId="2" fillId="5" borderId="41" xfId="0" applyFont="1" applyFill="1" applyBorder="1"/>
    <xf numFmtId="0" fontId="1" fillId="2" borderId="19" xfId="0" applyFont="1" applyFill="1" applyBorder="1" applyAlignment="1">
      <alignment horizontal="center"/>
    </xf>
    <xf numFmtId="0" fontId="1" fillId="0" borderId="21" xfId="0" applyFont="1" applyBorder="1"/>
    <xf numFmtId="0" fontId="2" fillId="0" borderId="51" xfId="0" applyFont="1" applyBorder="1"/>
    <xf numFmtId="4" fontId="2" fillId="5" borderId="49" xfId="0" applyNumberFormat="1" applyFont="1" applyFill="1" applyBorder="1"/>
    <xf numFmtId="0" fontId="2" fillId="0" borderId="10" xfId="0" applyFont="1" applyBorder="1"/>
    <xf numFmtId="4" fontId="2" fillId="5" borderId="22" xfId="0" applyNumberFormat="1" applyFont="1" applyFill="1" applyBorder="1"/>
    <xf numFmtId="4" fontId="2" fillId="5" borderId="48" xfId="0" applyNumberFormat="1" applyFont="1" applyFill="1" applyBorder="1"/>
    <xf numFmtId="0" fontId="1" fillId="0" borderId="10" xfId="0" applyFont="1" applyBorder="1"/>
    <xf numFmtId="0" fontId="1" fillId="0" borderId="32" xfId="0" applyFont="1" applyBorder="1"/>
    <xf numFmtId="4" fontId="2" fillId="5" borderId="57" xfId="0" applyNumberFormat="1" applyFont="1" applyFill="1" applyBorder="1"/>
    <xf numFmtId="4" fontId="1" fillId="0" borderId="33" xfId="0" applyNumberFormat="1" applyFont="1" applyBorder="1"/>
    <xf numFmtId="0" fontId="1" fillId="0" borderId="35" xfId="0" applyFont="1" applyBorder="1"/>
    <xf numFmtId="4" fontId="1" fillId="5" borderId="37" xfId="0" applyNumberFormat="1" applyFont="1" applyFill="1" applyBorder="1"/>
    <xf numFmtId="0" fontId="1" fillId="0" borderId="6" xfId="0" applyFont="1" applyBorder="1" applyAlignment="1">
      <alignment horizontal="right"/>
    </xf>
    <xf numFmtId="0" fontId="1" fillId="0" borderId="6" xfId="0" applyFont="1" applyBorder="1"/>
    <xf numFmtId="0" fontId="2" fillId="0" borderId="5" xfId="0" applyFont="1" applyBorder="1"/>
    <xf numFmtId="0" fontId="2" fillId="0" borderId="8" xfId="0" applyFont="1" applyBorder="1"/>
    <xf numFmtId="0" fontId="2" fillId="0" borderId="0" xfId="0" applyFont="1" applyAlignment="1">
      <alignment horizontal="center" vertical="center" wrapText="1"/>
    </xf>
    <xf numFmtId="4" fontId="2" fillId="0" borderId="5" xfId="0" applyNumberFormat="1" applyFont="1" applyBorder="1"/>
    <xf numFmtId="4" fontId="2" fillId="0" borderId="10" xfId="0" applyNumberFormat="1" applyFont="1" applyBorder="1"/>
    <xf numFmtId="10" fontId="2" fillId="0" borderId="9" xfId="0" applyNumberFormat="1" applyFont="1" applyBorder="1"/>
    <xf numFmtId="4" fontId="1" fillId="0" borderId="6" xfId="0" applyNumberFormat="1" applyFont="1" applyBorder="1"/>
    <xf numFmtId="4" fontId="1" fillId="0" borderId="7" xfId="0" applyNumberFormat="1" applyFont="1" applyBorder="1"/>
    <xf numFmtId="10" fontId="1" fillId="0" borderId="58" xfId="0" applyNumberFormat="1" applyFont="1" applyBorder="1"/>
    <xf numFmtId="10" fontId="2" fillId="0" borderId="5" xfId="0" applyNumberFormat="1" applyFont="1" applyBorder="1"/>
    <xf numFmtId="10" fontId="2" fillId="0" borderId="58" xfId="0" applyNumberFormat="1" applyFont="1" applyBorder="1"/>
    <xf numFmtId="0" fontId="1" fillId="2" borderId="6" xfId="0" applyFont="1" applyFill="1" applyBorder="1" applyAlignment="1">
      <alignment horizontal="center"/>
    </xf>
    <xf numFmtId="0" fontId="1" fillId="2" borderId="7" xfId="0" applyFont="1" applyFill="1" applyBorder="1" applyAlignment="1">
      <alignment horizontal="center"/>
    </xf>
    <xf numFmtId="0" fontId="1" fillId="2" borderId="9" xfId="0" applyFont="1" applyFill="1" applyBorder="1" applyAlignment="1">
      <alignment horizontal="center"/>
    </xf>
    <xf numFmtId="0" fontId="1" fillId="2" borderId="6" xfId="0" applyFont="1" applyFill="1" applyBorder="1" applyAlignment="1">
      <alignment horizontal="left"/>
    </xf>
    <xf numFmtId="4" fontId="1" fillId="2" borderId="6" xfId="0" applyNumberFormat="1" applyFont="1" applyFill="1" applyBorder="1"/>
    <xf numFmtId="0" fontId="1" fillId="3" borderId="7" xfId="0" applyFont="1" applyFill="1" applyBorder="1" applyAlignment="1">
      <alignment horizontal="center"/>
    </xf>
    <xf numFmtId="0" fontId="1" fillId="3" borderId="12" xfId="0" applyFont="1" applyFill="1" applyBorder="1" applyAlignment="1">
      <alignment horizontal="center"/>
    </xf>
    <xf numFmtId="0" fontId="1" fillId="3" borderId="13" xfId="0" applyFont="1" applyFill="1" applyBorder="1" applyAlignment="1">
      <alignment horizontal="center"/>
    </xf>
    <xf numFmtId="0" fontId="1" fillId="2" borderId="45" xfId="0" applyFont="1" applyFill="1" applyBorder="1" applyAlignment="1">
      <alignment horizontal="center"/>
    </xf>
    <xf numFmtId="0" fontId="1" fillId="2" borderId="46" xfId="0" applyFont="1" applyFill="1" applyBorder="1" applyAlignment="1">
      <alignment horizontal="center"/>
    </xf>
    <xf numFmtId="0" fontId="1" fillId="2" borderId="8" xfId="0" applyFont="1" applyFill="1" applyBorder="1" applyAlignment="1">
      <alignment horizontal="center"/>
    </xf>
    <xf numFmtId="0" fontId="1" fillId="2" borderId="43" xfId="0" applyFont="1" applyFill="1" applyBorder="1" applyAlignment="1">
      <alignment horizontal="center"/>
    </xf>
    <xf numFmtId="4" fontId="1" fillId="0" borderId="55" xfId="0" applyNumberFormat="1" applyFont="1" applyFill="1" applyBorder="1" applyAlignment="1">
      <alignment horizontal="center"/>
    </xf>
    <xf numFmtId="4" fontId="1" fillId="0" borderId="50" xfId="0" applyNumberFormat="1" applyFont="1" applyFill="1" applyBorder="1" applyAlignment="1">
      <alignment horizontal="center"/>
    </xf>
    <xf numFmtId="0" fontId="1" fillId="2" borderId="44" xfId="0" applyFont="1" applyFill="1" applyBorder="1" applyAlignment="1">
      <alignment horizontal="center"/>
    </xf>
    <xf numFmtId="0" fontId="1" fillId="3" borderId="7" xfId="0" applyFont="1" applyFill="1" applyBorder="1" applyAlignment="1">
      <alignment horizontal="center" vertical="center" wrapText="1"/>
    </xf>
    <xf numFmtId="0" fontId="1" fillId="3" borderId="12" xfId="0" applyFont="1" applyFill="1" applyBorder="1" applyAlignment="1">
      <alignment horizontal="center" vertical="center" wrapText="1"/>
    </xf>
    <xf numFmtId="0" fontId="1" fillId="3" borderId="13" xfId="0" applyFont="1" applyFill="1" applyBorder="1" applyAlignment="1">
      <alignment horizontal="center" vertical="center" wrapText="1"/>
    </xf>
    <xf numFmtId="4" fontId="2" fillId="0" borderId="11" xfId="0" applyNumberFormat="1" applyFont="1" applyFill="1" applyBorder="1" applyAlignment="1">
      <alignment vertical="center" wrapText="1"/>
    </xf>
    <xf numFmtId="4" fontId="2" fillId="0" borderId="16" xfId="0" applyNumberFormat="1" applyFont="1" applyFill="1" applyBorder="1" applyAlignment="1">
      <alignment vertical="center" wrapText="1"/>
    </xf>
    <xf numFmtId="4" fontId="2" fillId="0" borderId="11" xfId="0" applyNumberFormat="1" applyFont="1" applyFill="1" applyBorder="1" applyAlignment="1">
      <alignment horizontal="right" wrapText="1"/>
    </xf>
    <xf numFmtId="4" fontId="2" fillId="0" borderId="11" xfId="0" applyNumberFormat="1" applyFont="1" applyFill="1" applyBorder="1" applyAlignment="1">
      <alignment wrapText="1"/>
    </xf>
    <xf numFmtId="4" fontId="2" fillId="0" borderId="33" xfId="0" applyNumberFormat="1" applyFont="1" applyFill="1" applyBorder="1" applyAlignment="1">
      <alignment wrapText="1"/>
    </xf>
    <xf numFmtId="0" fontId="2" fillId="0" borderId="7" xfId="0" applyFont="1" applyBorder="1" applyAlignment="1">
      <alignment horizontal="left" wrapText="1"/>
    </xf>
    <xf numFmtId="0" fontId="2" fillId="0" borderId="12" xfId="0" applyFont="1" applyBorder="1" applyAlignment="1">
      <alignment horizontal="left" wrapText="1"/>
    </xf>
    <xf numFmtId="0" fontId="2" fillId="0" borderId="13" xfId="0" applyFont="1" applyBorder="1" applyAlignment="1">
      <alignment horizontal="left" wrapText="1"/>
    </xf>
    <xf numFmtId="0" fontId="1" fillId="3" borderId="7" xfId="0" applyFont="1" applyFill="1" applyBorder="1" applyAlignment="1">
      <alignment horizontal="center" wrapText="1"/>
    </xf>
    <xf numFmtId="0" fontId="1" fillId="3" borderId="12" xfId="0" applyFont="1" applyFill="1" applyBorder="1" applyAlignment="1">
      <alignment horizontal="center" wrapText="1"/>
    </xf>
    <xf numFmtId="0" fontId="1" fillId="3" borderId="13" xfId="0" applyFont="1" applyFill="1" applyBorder="1" applyAlignment="1">
      <alignment horizontal="center" wrapText="1"/>
    </xf>
    <xf numFmtId="0" fontId="2" fillId="0" borderId="8" xfId="0" applyFont="1" applyBorder="1" applyAlignment="1">
      <alignment horizontal="justify" vertical="center" wrapText="1"/>
    </xf>
    <xf numFmtId="0" fontId="2" fillId="0" borderId="44"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10" xfId="0" applyFont="1" applyBorder="1" applyAlignment="1">
      <alignment horizontal="justify" vertical="center" wrapText="1"/>
    </xf>
    <xf numFmtId="0" fontId="2" fillId="0" borderId="0" xfId="0" applyFont="1" applyBorder="1" applyAlignment="1">
      <alignment horizontal="justify" vertical="center" wrapText="1"/>
    </xf>
    <xf numFmtId="0" fontId="2" fillId="0" borderId="22" xfId="0" applyFont="1" applyBorder="1" applyAlignment="1">
      <alignment horizontal="justify" vertical="center" wrapText="1"/>
    </xf>
    <xf numFmtId="0" fontId="2" fillId="0" borderId="59" xfId="0" applyFont="1" applyBorder="1" applyAlignment="1">
      <alignment horizontal="justify" vertical="center" wrapText="1"/>
    </xf>
    <xf numFmtId="0" fontId="2" fillId="0" borderId="60" xfId="0" applyFont="1" applyBorder="1" applyAlignment="1">
      <alignment horizontal="justify" vertical="center" wrapText="1"/>
    </xf>
    <xf numFmtId="0" fontId="2" fillId="0" borderId="26" xfId="0" applyFont="1" applyBorder="1" applyAlignment="1">
      <alignment horizontal="justify" vertical="center" wrapText="1"/>
    </xf>
  </cellXfs>
  <cellStyles count="1">
    <cellStyle name="Normal" xfId="0" builtinId="0"/>
  </cellStyles>
  <dxfs count="0"/>
  <tableStyles count="0" defaultTableStyle="TableStyleMedium9" defaultPivotStyle="PivotStyleLight16"/>
  <colors>
    <mruColors>
      <color rgb="FFFFFFCC"/>
    </mruColors>
  </colors>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000" b="1" i="0" u="none" strike="noStrike" baseline="0">
                <a:solidFill>
                  <a:srgbClr val="000000"/>
                </a:solidFill>
                <a:latin typeface="Arial"/>
                <a:ea typeface="Arial"/>
                <a:cs typeface="Arial"/>
              </a:defRPr>
            </a:pPr>
            <a:r>
              <a:rPr lang="fr-FR"/>
              <a:t>Répartition des revenus de l'exercice N</a:t>
            </a:r>
          </a:p>
        </c:rich>
      </c:tx>
      <c:layout>
        <c:manualLayout>
          <c:xMode val="edge"/>
          <c:yMode val="edge"/>
          <c:x val="0.21149472767314942"/>
          <c:y val="3.4188129307250785E-2"/>
        </c:manualLayout>
      </c:layout>
      <c:spPr>
        <a:noFill/>
        <a:ln w="25400">
          <a:noFill/>
        </a:ln>
      </c:spPr>
    </c:title>
    <c:plotArea>
      <c:layout>
        <c:manualLayout>
          <c:layoutTarget val="inner"/>
          <c:xMode val="edge"/>
          <c:yMode val="edge"/>
          <c:x val="0.25287413091354832"/>
          <c:y val="0.17663866808746251"/>
          <c:w val="0.71494413376466814"/>
          <c:h val="0.64387643528655703"/>
        </c:manualLayout>
      </c:layout>
      <c:barChart>
        <c:barDir val="col"/>
        <c:grouping val="stacked"/>
        <c:ser>
          <c:idx val="0"/>
          <c:order val="0"/>
          <c:spPr>
            <a:solidFill>
              <a:srgbClr val="9999FF"/>
            </a:solidFill>
            <a:ln w="12700">
              <a:solidFill>
                <a:srgbClr val="000000"/>
              </a:solidFill>
              <a:prstDash val="solid"/>
            </a:ln>
          </c:spPr>
          <c:cat>
            <c:strRef>
              <c:f>'Valeur Ajoutée'!$B$13:$B$16</c:f>
              <c:strCache>
                <c:ptCount val="4"/>
                <c:pt idx="0">
                  <c:v>Personnel</c:v>
                </c:pt>
                <c:pt idx="1">
                  <c:v>Etat</c:v>
                </c:pt>
                <c:pt idx="2">
                  <c:v>Prêteurs</c:v>
                </c:pt>
                <c:pt idx="3">
                  <c:v>Entreprise</c:v>
                </c:pt>
              </c:strCache>
            </c:strRef>
          </c:cat>
          <c:val>
            <c:numRef>
              <c:f>'Valeur Ajoutée'!$C$13:$C$16</c:f>
              <c:numCache>
                <c:formatCode>#,##0.00</c:formatCode>
                <c:ptCount val="4"/>
                <c:pt idx="0">
                  <c:v>1856500</c:v>
                </c:pt>
                <c:pt idx="1">
                  <c:v>553600</c:v>
                </c:pt>
                <c:pt idx="2">
                  <c:v>333300</c:v>
                </c:pt>
                <c:pt idx="3">
                  <c:v>2239750</c:v>
                </c:pt>
              </c:numCache>
            </c:numRef>
          </c:val>
        </c:ser>
        <c:ser>
          <c:idx val="1"/>
          <c:order val="1"/>
          <c:spPr>
            <a:solidFill>
              <a:srgbClr val="993366"/>
            </a:solidFill>
            <a:ln w="12700">
              <a:solidFill>
                <a:srgbClr val="000000"/>
              </a:solidFill>
              <a:prstDash val="solid"/>
            </a:ln>
          </c:spPr>
          <c:cat>
            <c:strRef>
              <c:f>'Valeur Ajoutée'!$B$13:$B$16</c:f>
              <c:strCache>
                <c:ptCount val="4"/>
                <c:pt idx="0">
                  <c:v>Personnel</c:v>
                </c:pt>
                <c:pt idx="1">
                  <c:v>Etat</c:v>
                </c:pt>
                <c:pt idx="2">
                  <c:v>Prêteurs</c:v>
                </c:pt>
                <c:pt idx="3">
                  <c:v>Entreprise</c:v>
                </c:pt>
              </c:strCache>
            </c:strRef>
          </c:cat>
          <c:val>
            <c:numRef>
              <c:f>'Valeur Ajoutée'!$D$13:$D$16</c:f>
              <c:numCache>
                <c:formatCode>0.00%</c:formatCode>
                <c:ptCount val="4"/>
                <c:pt idx="0">
                  <c:v>0.37255551207569509</c:v>
                </c:pt>
                <c:pt idx="1">
                  <c:v>0.11109438808785607</c:v>
                </c:pt>
                <c:pt idx="2">
                  <c:v>6.6885403810842542E-2</c:v>
                </c:pt>
                <c:pt idx="3">
                  <c:v>0.44946469602560629</c:v>
                </c:pt>
              </c:numCache>
            </c:numRef>
          </c:val>
        </c:ser>
        <c:overlap val="100"/>
        <c:axId val="60199296"/>
        <c:axId val="60201600"/>
      </c:barChart>
      <c:catAx>
        <c:axId val="60199296"/>
        <c:scaling>
          <c:orientation val="minMax"/>
        </c:scaling>
        <c:axPos val="b"/>
        <c:title>
          <c:tx>
            <c:rich>
              <a:bodyPr/>
              <a:lstStyle/>
              <a:p>
                <a:pPr>
                  <a:defRPr sz="800" b="1" i="0" u="none" strike="noStrike" baseline="0">
                    <a:solidFill>
                      <a:srgbClr val="000000"/>
                    </a:solidFill>
                    <a:latin typeface="Arial"/>
                    <a:ea typeface="Arial"/>
                    <a:cs typeface="Arial"/>
                  </a:defRPr>
                </a:pPr>
                <a:r>
                  <a:rPr lang="fr-FR"/>
                  <a:t>Facteurs</a:t>
                </a:r>
              </a:p>
            </c:rich>
          </c:tx>
          <c:layout>
            <c:manualLayout>
              <c:xMode val="edge"/>
              <c:yMode val="edge"/>
              <c:x val="0.54942652080307297"/>
              <c:y val="0.89743839431533279"/>
            </c:manualLayout>
          </c:layout>
          <c:spPr>
            <a:noFill/>
            <a:ln w="25400">
              <a:noFill/>
            </a:ln>
          </c:spPr>
        </c:title>
        <c:numFmt formatCode="General" sourceLinked="1"/>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60201600"/>
        <c:crosses val="autoZero"/>
        <c:auto val="1"/>
        <c:lblAlgn val="ctr"/>
        <c:lblOffset val="100"/>
        <c:tickLblSkip val="1"/>
        <c:tickMarkSkip val="1"/>
      </c:catAx>
      <c:valAx>
        <c:axId val="60201600"/>
        <c:scaling>
          <c:orientation val="minMax"/>
        </c:scaling>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fr-FR"/>
                  <a:t>Revenus</a:t>
                </a:r>
              </a:p>
            </c:rich>
          </c:tx>
          <c:layout>
            <c:manualLayout>
              <c:xMode val="edge"/>
              <c:yMode val="edge"/>
              <c:x val="3.6781691769243403E-2"/>
              <c:y val="0.42450260556503083"/>
            </c:manualLayout>
          </c:layout>
          <c:spPr>
            <a:noFill/>
            <a:ln w="25400">
              <a:noFill/>
            </a:ln>
          </c:spPr>
        </c:title>
        <c:numFmt formatCode="#,##0.00" sourceLinked="1"/>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60199296"/>
        <c:crosses val="autoZero"/>
        <c:crossBetween val="between"/>
      </c:valAx>
      <c:spPr>
        <a:solidFill>
          <a:srgbClr val="C0C0C0"/>
        </a:solidFill>
        <a:ln w="12700">
          <a:solidFill>
            <a:srgbClr val="808080"/>
          </a:solidFill>
          <a:prstDash val="solid"/>
        </a:ln>
      </c:spPr>
    </c:plotArea>
    <c:plotVisOnly val="1"/>
    <c:dispBlanksAs val="gap"/>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022" footer="0.49212598450000022"/>
    <c:pageSetup paperSize="9" orientation="landscape" verticalDpi="0"/>
  </c:printSettings>
</c:chartSpace>
</file>

<file path=xl/charts/chart2.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800" b="1" i="0" u="none" strike="noStrike" baseline="0">
                <a:solidFill>
                  <a:srgbClr val="000000"/>
                </a:solidFill>
                <a:latin typeface="Arial"/>
                <a:ea typeface="Arial"/>
                <a:cs typeface="Arial"/>
              </a:defRPr>
            </a:pPr>
            <a:r>
              <a:rPr lang="fr-FR"/>
              <a:t>Répartition des revenus de l'exercice N</a:t>
            </a:r>
          </a:p>
        </c:rich>
      </c:tx>
      <c:layout>
        <c:manualLayout>
          <c:xMode val="edge"/>
          <c:yMode val="edge"/>
          <c:x val="0.22636870911241921"/>
          <c:y val="3.7288197312296961E-2"/>
        </c:manualLayout>
      </c:layout>
      <c:spPr>
        <a:noFill/>
        <a:ln w="25400">
          <a:noFill/>
        </a:ln>
      </c:spPr>
    </c:title>
    <c:plotArea>
      <c:layout>
        <c:manualLayout>
          <c:layoutTarget val="inner"/>
          <c:xMode val="edge"/>
          <c:yMode val="edge"/>
          <c:x val="0.22388114088041464"/>
          <c:y val="0.27457672566327762"/>
          <c:w val="0.41293632651276457"/>
          <c:h val="0.56271279580375322"/>
        </c:manualLayout>
      </c:layout>
      <c:pieChart>
        <c:varyColors val="1"/>
        <c:ser>
          <c:idx val="0"/>
          <c:order val="0"/>
          <c:spPr>
            <a:solidFill>
              <a:srgbClr val="9999FF"/>
            </a:solidFill>
            <a:ln w="12700">
              <a:solidFill>
                <a:srgbClr val="000000"/>
              </a:solidFill>
              <a:prstDash val="solid"/>
            </a:ln>
          </c:spPr>
          <c:dPt>
            <c:idx val="1"/>
            <c:spPr>
              <a:solidFill>
                <a:srgbClr val="993366"/>
              </a:solidFill>
              <a:ln w="12700">
                <a:solidFill>
                  <a:srgbClr val="000000"/>
                </a:solidFill>
                <a:prstDash val="solid"/>
              </a:ln>
            </c:spPr>
          </c:dPt>
          <c:dPt>
            <c:idx val="2"/>
            <c:spPr>
              <a:solidFill>
                <a:srgbClr val="FFFFCC"/>
              </a:solidFill>
              <a:ln w="12700">
                <a:solidFill>
                  <a:srgbClr val="000000"/>
                </a:solidFill>
                <a:prstDash val="solid"/>
              </a:ln>
            </c:spPr>
          </c:dPt>
          <c:dPt>
            <c:idx val="3"/>
            <c:spPr>
              <a:solidFill>
                <a:srgbClr val="CCFFFF"/>
              </a:solidFill>
              <a:ln w="12700">
                <a:solidFill>
                  <a:srgbClr val="000000"/>
                </a:solidFill>
                <a:prstDash val="solid"/>
              </a:ln>
            </c:spPr>
          </c:dPt>
          <c:dLbls>
            <c:numFmt formatCode="0%" sourceLinked="0"/>
            <c:spPr>
              <a:noFill/>
              <a:ln w="25400">
                <a:noFill/>
              </a:ln>
            </c:spPr>
            <c:txPr>
              <a:bodyPr/>
              <a:lstStyle/>
              <a:p>
                <a:pPr>
                  <a:defRPr sz="575" b="0" i="0" u="none" strike="noStrike" baseline="0">
                    <a:solidFill>
                      <a:srgbClr val="000000"/>
                    </a:solidFill>
                    <a:latin typeface="Arial"/>
                    <a:ea typeface="Arial"/>
                    <a:cs typeface="Arial"/>
                  </a:defRPr>
                </a:pPr>
                <a:endParaRPr lang="fr-FR"/>
              </a:p>
            </c:txPr>
            <c:showPercent val="1"/>
            <c:showLeaderLines val="1"/>
          </c:dLbls>
          <c:cat>
            <c:strRef>
              <c:f>'Valeur Ajoutée'!$B$13:$B$16</c:f>
              <c:strCache>
                <c:ptCount val="4"/>
                <c:pt idx="0">
                  <c:v>Personnel</c:v>
                </c:pt>
                <c:pt idx="1">
                  <c:v>Etat</c:v>
                </c:pt>
                <c:pt idx="2">
                  <c:v>Prêteurs</c:v>
                </c:pt>
                <c:pt idx="3">
                  <c:v>Entreprise</c:v>
                </c:pt>
              </c:strCache>
            </c:strRef>
          </c:cat>
          <c:val>
            <c:numRef>
              <c:f>'Valeur Ajoutée'!$C$13:$C$16</c:f>
              <c:numCache>
                <c:formatCode>#,##0.00</c:formatCode>
                <c:ptCount val="4"/>
                <c:pt idx="0">
                  <c:v>1856500</c:v>
                </c:pt>
                <c:pt idx="1">
                  <c:v>553600</c:v>
                </c:pt>
                <c:pt idx="2">
                  <c:v>333300</c:v>
                </c:pt>
                <c:pt idx="3">
                  <c:v>2239750</c:v>
                </c:pt>
              </c:numCache>
            </c:numRef>
          </c:val>
        </c:ser>
        <c:ser>
          <c:idx val="1"/>
          <c:order val="1"/>
          <c:spPr>
            <a:solidFill>
              <a:srgbClr val="993366"/>
            </a:solidFill>
            <a:ln w="12700">
              <a:solidFill>
                <a:srgbClr val="000000"/>
              </a:solidFill>
              <a:prstDash val="solid"/>
            </a:ln>
          </c:spPr>
          <c:dPt>
            <c:idx val="0"/>
            <c:spPr>
              <a:solidFill>
                <a:srgbClr val="9999FF"/>
              </a:solidFill>
              <a:ln w="12700">
                <a:solidFill>
                  <a:srgbClr val="000000"/>
                </a:solidFill>
                <a:prstDash val="solid"/>
              </a:ln>
            </c:spPr>
          </c:dPt>
          <c:dPt>
            <c:idx val="2"/>
            <c:spPr>
              <a:solidFill>
                <a:srgbClr val="FFFFCC"/>
              </a:solidFill>
              <a:ln w="12700">
                <a:solidFill>
                  <a:srgbClr val="000000"/>
                </a:solidFill>
                <a:prstDash val="solid"/>
              </a:ln>
            </c:spPr>
          </c:dPt>
          <c:dPt>
            <c:idx val="3"/>
            <c:spPr>
              <a:solidFill>
                <a:srgbClr val="CCFFFF"/>
              </a:solidFill>
              <a:ln w="12700">
                <a:solidFill>
                  <a:srgbClr val="000000"/>
                </a:solidFill>
                <a:prstDash val="solid"/>
              </a:ln>
            </c:spPr>
          </c:dPt>
          <c:dLbls>
            <c:numFmt formatCode="0%" sourceLinked="0"/>
            <c:spPr>
              <a:noFill/>
              <a:ln w="25400">
                <a:noFill/>
              </a:ln>
            </c:spPr>
            <c:txPr>
              <a:bodyPr/>
              <a:lstStyle/>
              <a:p>
                <a:pPr>
                  <a:defRPr sz="575" b="0" i="0" u="none" strike="noStrike" baseline="0">
                    <a:solidFill>
                      <a:srgbClr val="000000"/>
                    </a:solidFill>
                    <a:latin typeface="Arial"/>
                    <a:ea typeface="Arial"/>
                    <a:cs typeface="Arial"/>
                  </a:defRPr>
                </a:pPr>
                <a:endParaRPr lang="fr-FR"/>
              </a:p>
            </c:txPr>
            <c:showPercent val="1"/>
            <c:showLeaderLines val="1"/>
          </c:dLbls>
          <c:cat>
            <c:strRef>
              <c:f>'Valeur Ajoutée'!$B$13:$B$16</c:f>
              <c:strCache>
                <c:ptCount val="4"/>
                <c:pt idx="0">
                  <c:v>Personnel</c:v>
                </c:pt>
                <c:pt idx="1">
                  <c:v>Etat</c:v>
                </c:pt>
                <c:pt idx="2">
                  <c:v>Prêteurs</c:v>
                </c:pt>
                <c:pt idx="3">
                  <c:v>Entreprise</c:v>
                </c:pt>
              </c:strCache>
            </c:strRef>
          </c:cat>
          <c:val>
            <c:numRef>
              <c:f>'Valeur Ajoutée'!$D$13:$D$16</c:f>
              <c:numCache>
                <c:formatCode>0.00%</c:formatCode>
                <c:ptCount val="4"/>
                <c:pt idx="0">
                  <c:v>0.37255551207569509</c:v>
                </c:pt>
                <c:pt idx="1">
                  <c:v>0.11109438808785607</c:v>
                </c:pt>
                <c:pt idx="2">
                  <c:v>6.6885403810842542E-2</c:v>
                </c:pt>
                <c:pt idx="3">
                  <c:v>0.44946469602560629</c:v>
                </c:pt>
              </c:numCache>
            </c:numRef>
          </c:val>
        </c:ser>
        <c:dLbls>
          <c:showPercent val="1"/>
        </c:dLbls>
        <c:firstSliceAng val="0"/>
      </c:pieChart>
      <c:spPr>
        <a:noFill/>
        <a:ln w="25400">
          <a:noFill/>
        </a:ln>
      </c:spPr>
    </c:plotArea>
    <c:legend>
      <c:legendPos val="r"/>
      <c:layout>
        <c:manualLayout>
          <c:xMode val="edge"/>
          <c:yMode val="edge"/>
          <c:x val="0.85074833534557637"/>
          <c:y val="0.46779738446336122"/>
          <c:w val="0.12935354806423952"/>
          <c:h val="0.17966131432288521"/>
        </c:manualLayout>
      </c:layout>
      <c:spPr>
        <a:solidFill>
          <a:srgbClr val="FFFFFF"/>
        </a:solidFill>
        <a:ln w="3175">
          <a:solidFill>
            <a:srgbClr val="000000"/>
          </a:solidFill>
          <a:prstDash val="solid"/>
        </a:ln>
      </c:spPr>
      <c:txPr>
        <a:bodyPr/>
        <a:lstStyle/>
        <a:p>
          <a:pPr>
            <a:defRPr sz="525" b="0" i="0" u="none" strike="noStrike" baseline="0">
              <a:solidFill>
                <a:srgbClr val="000000"/>
              </a:solidFill>
              <a:latin typeface="Arial"/>
              <a:ea typeface="Arial"/>
              <a:cs typeface="Arial"/>
            </a:defRPr>
          </a:pPr>
          <a:endParaRPr lang="fr-FR"/>
        </a:p>
      </c:txPr>
    </c:legend>
    <c:plotVisOnly val="1"/>
    <c:dispBlanksAs val="zero"/>
  </c:chart>
  <c:spPr>
    <a:solidFill>
      <a:srgbClr val="FFFFFF"/>
    </a:solidFill>
    <a:ln w="3175">
      <a:solidFill>
        <a:srgbClr val="000000"/>
      </a:solidFill>
      <a:prstDash val="solid"/>
    </a:ln>
  </c:spPr>
  <c:txPr>
    <a:bodyPr/>
    <a:lstStyle/>
    <a:p>
      <a:pPr>
        <a:defRPr sz="575"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022" footer="0.49212598450000022"/>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0</xdr:colOff>
      <xdr:row>18</xdr:row>
      <xdr:rowOff>9525</xdr:rowOff>
    </xdr:from>
    <xdr:to>
      <xdr:col>4</xdr:col>
      <xdr:colOff>0</xdr:colOff>
      <xdr:row>38</xdr:row>
      <xdr:rowOff>190500</xdr:rowOff>
    </xdr:to>
    <xdr:graphicFrame macro="">
      <xdr:nvGraphicFramePr>
        <xdr:cNvPr id="1026"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40</xdr:row>
      <xdr:rowOff>9525</xdr:rowOff>
    </xdr:from>
    <xdr:to>
      <xdr:col>3</xdr:col>
      <xdr:colOff>971550</xdr:colOff>
      <xdr:row>56</xdr:row>
      <xdr:rowOff>1</xdr:rowOff>
    </xdr:to>
    <xdr:graphicFrame macro="">
      <xdr:nvGraphicFramePr>
        <xdr:cNvPr id="1028"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pageSetUpPr fitToPage="1"/>
  </sheetPr>
  <dimension ref="B1:E48"/>
  <sheetViews>
    <sheetView showGridLines="0" tabSelected="1" workbookViewId="0">
      <selection activeCell="B2" sqref="B2:E2"/>
    </sheetView>
  </sheetViews>
  <sheetFormatPr baseColWidth="10" defaultRowHeight="15.75"/>
  <cols>
    <col min="1" max="1" width="3.7109375" style="2" customWidth="1"/>
    <col min="2" max="2" width="43.7109375" style="2" customWidth="1"/>
    <col min="3" max="3" width="14.7109375" style="2" customWidth="1"/>
    <col min="4" max="4" width="43.7109375" style="2" customWidth="1"/>
    <col min="5" max="5" width="14.7109375" style="2" customWidth="1"/>
    <col min="6" max="16384" width="11.42578125" style="2"/>
  </cols>
  <sheetData>
    <row r="1" spans="2:5" ht="16.5" thickBot="1"/>
    <row r="2" spans="2:5" s="3" customFormat="1" ht="16.5" thickBot="1">
      <c r="B2" s="185" t="s">
        <v>150</v>
      </c>
      <c r="C2" s="186"/>
      <c r="D2" s="186"/>
      <c r="E2" s="187"/>
    </row>
    <row r="3" spans="2:5" s="3" customFormat="1">
      <c r="B3" s="27" t="s">
        <v>5</v>
      </c>
      <c r="C3" s="28" t="s">
        <v>9</v>
      </c>
      <c r="D3" s="28" t="s">
        <v>6</v>
      </c>
      <c r="E3" s="29" t="s">
        <v>9</v>
      </c>
    </row>
    <row r="4" spans="2:5" s="3" customFormat="1">
      <c r="B4" s="30" t="s">
        <v>22</v>
      </c>
      <c r="C4" s="6"/>
      <c r="D4" s="4" t="s">
        <v>27</v>
      </c>
      <c r="E4" s="31"/>
    </row>
    <row r="5" spans="2:5">
      <c r="B5" s="32" t="s">
        <v>10</v>
      </c>
      <c r="C5" s="198">
        <v>1500</v>
      </c>
      <c r="D5" s="1" t="s">
        <v>50</v>
      </c>
      <c r="E5" s="33">
        <v>1400</v>
      </c>
    </row>
    <row r="6" spans="2:5">
      <c r="B6" s="32" t="s">
        <v>134</v>
      </c>
      <c r="C6" s="198">
        <v>-150</v>
      </c>
      <c r="D6" s="1" t="s">
        <v>34</v>
      </c>
      <c r="E6" s="33">
        <v>15577200</v>
      </c>
    </row>
    <row r="7" spans="2:5">
      <c r="B7" s="32" t="s">
        <v>135</v>
      </c>
      <c r="C7" s="198">
        <v>59800</v>
      </c>
      <c r="D7" s="1" t="s">
        <v>35</v>
      </c>
      <c r="E7" s="33">
        <v>-4907000</v>
      </c>
    </row>
    <row r="8" spans="2:5">
      <c r="B8" s="32" t="s">
        <v>136</v>
      </c>
      <c r="C8" s="198">
        <v>-20500</v>
      </c>
      <c r="D8" s="1" t="s">
        <v>36</v>
      </c>
      <c r="E8" s="33">
        <v>5300</v>
      </c>
    </row>
    <row r="9" spans="2:5">
      <c r="B9" s="32" t="s">
        <v>119</v>
      </c>
      <c r="C9" s="198">
        <v>5991000</v>
      </c>
      <c r="D9" s="1"/>
      <c r="E9" s="33"/>
    </row>
    <row r="10" spans="2:5">
      <c r="B10" s="32" t="s">
        <v>120</v>
      </c>
      <c r="C10" s="198">
        <v>110500</v>
      </c>
      <c r="D10" s="1"/>
      <c r="E10" s="33"/>
    </row>
    <row r="11" spans="2:5">
      <c r="B11" s="32" t="s">
        <v>121</v>
      </c>
      <c r="C11" s="198">
        <v>46300</v>
      </c>
      <c r="D11" s="1"/>
      <c r="E11" s="33"/>
    </row>
    <row r="12" spans="2:5">
      <c r="B12" s="32" t="s">
        <v>122</v>
      </c>
      <c r="C12" s="198">
        <v>57000</v>
      </c>
      <c r="D12" s="1"/>
      <c r="E12" s="33"/>
    </row>
    <row r="13" spans="2:5">
      <c r="B13" s="32" t="s">
        <v>15</v>
      </c>
      <c r="C13" s="198">
        <v>1102100</v>
      </c>
      <c r="D13" s="1" t="s">
        <v>142</v>
      </c>
      <c r="E13" s="33">
        <v>6600</v>
      </c>
    </row>
    <row r="14" spans="2:5">
      <c r="B14" s="32" t="s">
        <v>137</v>
      </c>
      <c r="C14" s="198">
        <v>46400</v>
      </c>
      <c r="D14" s="1" t="s">
        <v>143</v>
      </c>
      <c r="E14" s="33">
        <v>367600</v>
      </c>
    </row>
    <row r="15" spans="2:5">
      <c r="B15" s="32" t="s">
        <v>123</v>
      </c>
      <c r="C15" s="198">
        <v>97500</v>
      </c>
      <c r="D15" s="1" t="s">
        <v>124</v>
      </c>
      <c r="E15" s="33">
        <v>593150</v>
      </c>
    </row>
    <row r="16" spans="2:5">
      <c r="B16" s="32" t="s">
        <v>11</v>
      </c>
      <c r="C16" s="198">
        <v>1209300</v>
      </c>
      <c r="D16" s="1" t="s">
        <v>1</v>
      </c>
      <c r="E16" s="33">
        <v>407600</v>
      </c>
    </row>
    <row r="17" spans="2:5">
      <c r="B17" s="32" t="s">
        <v>12</v>
      </c>
      <c r="C17" s="198">
        <v>508500</v>
      </c>
      <c r="D17" s="1"/>
      <c r="E17" s="33"/>
    </row>
    <row r="18" spans="2:5">
      <c r="B18" s="32" t="s">
        <v>33</v>
      </c>
      <c r="C18" s="198">
        <v>1783300</v>
      </c>
      <c r="D18" s="1"/>
      <c r="E18" s="33"/>
    </row>
    <row r="19" spans="2:5">
      <c r="B19" s="32" t="s">
        <v>14</v>
      </c>
      <c r="C19" s="198">
        <v>36170</v>
      </c>
      <c r="D19" s="1"/>
      <c r="E19" s="33"/>
    </row>
    <row r="20" spans="2:5">
      <c r="B20" s="32" t="s">
        <v>13</v>
      </c>
      <c r="C20" s="198">
        <v>216000</v>
      </c>
      <c r="D20" s="1"/>
      <c r="E20" s="33"/>
    </row>
    <row r="21" spans="2:5">
      <c r="B21" s="32" t="s">
        <v>4</v>
      </c>
      <c r="C21" s="199">
        <v>51500</v>
      </c>
      <c r="D21" s="1"/>
      <c r="E21" s="34"/>
    </row>
    <row r="22" spans="2:5" s="3" customFormat="1">
      <c r="B22" s="35" t="s">
        <v>7</v>
      </c>
      <c r="C22" s="8">
        <f>SUM(C5:C21)</f>
        <v>11296220</v>
      </c>
      <c r="D22" s="7" t="s">
        <v>29</v>
      </c>
      <c r="E22" s="36">
        <f>SUM(E5:E21)</f>
        <v>12051850</v>
      </c>
    </row>
    <row r="23" spans="2:5" s="3" customFormat="1">
      <c r="B23" s="37" t="s">
        <v>23</v>
      </c>
      <c r="C23" s="8"/>
      <c r="D23" s="9" t="s">
        <v>28</v>
      </c>
      <c r="E23" s="36"/>
    </row>
    <row r="24" spans="2:5" ht="15.75" customHeight="1">
      <c r="B24" s="32" t="s">
        <v>163</v>
      </c>
      <c r="C24" s="200">
        <v>88400</v>
      </c>
      <c r="D24" s="1" t="s">
        <v>38</v>
      </c>
      <c r="E24" s="33">
        <v>147200</v>
      </c>
    </row>
    <row r="25" spans="2:5" ht="15.75" customHeight="1">
      <c r="B25" s="45" t="s">
        <v>37</v>
      </c>
      <c r="C25" s="200"/>
      <c r="D25" s="1" t="s">
        <v>138</v>
      </c>
      <c r="E25" s="33">
        <v>200</v>
      </c>
    </row>
    <row r="26" spans="2:5">
      <c r="B26" s="32" t="s">
        <v>16</v>
      </c>
      <c r="C26" s="198">
        <v>220400</v>
      </c>
      <c r="D26" s="1" t="s">
        <v>30</v>
      </c>
      <c r="E26" s="33">
        <v>293300</v>
      </c>
    </row>
    <row r="27" spans="2:5">
      <c r="B27" s="32" t="s">
        <v>17</v>
      </c>
      <c r="C27" s="198">
        <v>61900</v>
      </c>
      <c r="D27" s="1" t="s">
        <v>143</v>
      </c>
      <c r="E27" s="33">
        <v>111500</v>
      </c>
    </row>
    <row r="28" spans="2:5">
      <c r="B28" s="32" t="s">
        <v>18</v>
      </c>
      <c r="C28" s="198"/>
      <c r="D28" s="1" t="s">
        <v>146</v>
      </c>
      <c r="E28" s="33">
        <v>26500</v>
      </c>
    </row>
    <row r="29" spans="2:5">
      <c r="B29" s="32" t="s">
        <v>144</v>
      </c>
      <c r="C29" s="199">
        <v>34000</v>
      </c>
      <c r="D29" s="1" t="s">
        <v>145</v>
      </c>
      <c r="E29" s="34">
        <v>515500</v>
      </c>
    </row>
    <row r="30" spans="2:5" s="3" customFormat="1">
      <c r="B30" s="35" t="s">
        <v>7</v>
      </c>
      <c r="C30" s="8">
        <f>SUM(C24:C29)</f>
        <v>404700</v>
      </c>
      <c r="D30" s="7" t="s">
        <v>7</v>
      </c>
      <c r="E30" s="36">
        <f>SUM(E24:E29)</f>
        <v>1094200</v>
      </c>
    </row>
    <row r="31" spans="2:5">
      <c r="B31" s="37" t="s">
        <v>24</v>
      </c>
      <c r="C31" s="10"/>
      <c r="D31" s="46" t="s">
        <v>45</v>
      </c>
      <c r="E31" s="38"/>
    </row>
    <row r="32" spans="2:5">
      <c r="B32" s="32" t="s">
        <v>39</v>
      </c>
      <c r="C32" s="198">
        <v>67000</v>
      </c>
      <c r="D32" s="16" t="s">
        <v>41</v>
      </c>
      <c r="E32" s="33">
        <v>57900</v>
      </c>
    </row>
    <row r="33" spans="2:5">
      <c r="B33" s="32" t="s">
        <v>40</v>
      </c>
      <c r="C33" s="198"/>
      <c r="D33" s="16" t="s">
        <v>42</v>
      </c>
      <c r="E33" s="33"/>
    </row>
    <row r="34" spans="2:5">
      <c r="B34" s="32" t="s">
        <v>152</v>
      </c>
      <c r="C34" s="198">
        <v>463700</v>
      </c>
      <c r="D34" s="16" t="s">
        <v>151</v>
      </c>
      <c r="E34" s="33">
        <v>421000</v>
      </c>
    </row>
    <row r="35" spans="2:5">
      <c r="B35" s="32" t="s">
        <v>44</v>
      </c>
      <c r="C35" s="198">
        <v>4200</v>
      </c>
      <c r="D35" s="16" t="s">
        <v>139</v>
      </c>
      <c r="E35" s="33">
        <v>7300</v>
      </c>
    </row>
    <row r="36" spans="2:5" ht="31.5">
      <c r="B36" s="32" t="s">
        <v>141</v>
      </c>
      <c r="C36" s="201">
        <v>190000</v>
      </c>
      <c r="D36" s="47" t="s">
        <v>140</v>
      </c>
      <c r="E36" s="202">
        <v>411000</v>
      </c>
    </row>
    <row r="37" spans="2:5">
      <c r="B37" s="50"/>
      <c r="C37" s="49"/>
      <c r="D37" s="16" t="s">
        <v>124</v>
      </c>
      <c r="E37" s="33">
        <v>214200</v>
      </c>
    </row>
    <row r="38" spans="2:5" s="3" customFormat="1">
      <c r="B38" s="51" t="s">
        <v>7</v>
      </c>
      <c r="C38" s="48">
        <f>SUM(C32:C36)</f>
        <v>724900</v>
      </c>
      <c r="D38" s="7" t="s">
        <v>7</v>
      </c>
      <c r="E38" s="36">
        <f>SUM(E32:E37)</f>
        <v>1111400</v>
      </c>
    </row>
    <row r="39" spans="2:5">
      <c r="B39" s="32" t="s">
        <v>19</v>
      </c>
      <c r="C39" s="10">
        <v>46000</v>
      </c>
      <c r="D39" s="11"/>
      <c r="E39" s="38"/>
    </row>
    <row r="40" spans="2:5">
      <c r="B40" s="32" t="s">
        <v>43</v>
      </c>
      <c r="C40" s="199">
        <v>456100</v>
      </c>
      <c r="D40" s="14"/>
      <c r="E40" s="34"/>
    </row>
    <row r="41" spans="2:5" s="3" customFormat="1">
      <c r="B41" s="44" t="s">
        <v>25</v>
      </c>
      <c r="C41" s="5">
        <f>C22+C30+C38+C39+C40</f>
        <v>12927920</v>
      </c>
      <c r="D41" s="13" t="s">
        <v>31</v>
      </c>
      <c r="E41" s="39">
        <f>E22+E30+E38</f>
        <v>14257450</v>
      </c>
    </row>
    <row r="42" spans="2:5" s="3" customFormat="1">
      <c r="B42" s="40" t="s">
        <v>20</v>
      </c>
      <c r="C42" s="5">
        <f>IF(E41&gt;C41,E41-C41,"")</f>
        <v>1329530</v>
      </c>
      <c r="D42" s="12" t="s">
        <v>32</v>
      </c>
      <c r="E42" s="39" t="str">
        <f>IF(C41&gt;E41,C41-E41,"")</f>
        <v/>
      </c>
    </row>
    <row r="43" spans="2:5" s="3" customFormat="1" ht="16.5" thickBot="1">
      <c r="B43" s="41" t="s">
        <v>26</v>
      </c>
      <c r="C43" s="24">
        <f>E43</f>
        <v>14257450</v>
      </c>
      <c r="D43" s="42" t="s">
        <v>26</v>
      </c>
      <c r="E43" s="43">
        <f>E41</f>
        <v>14257450</v>
      </c>
    </row>
    <row r="44" spans="2:5">
      <c r="B44" s="17" t="s">
        <v>2</v>
      </c>
      <c r="C44" s="18">
        <f>E22-C22</f>
        <v>755630</v>
      </c>
      <c r="D44" s="19"/>
      <c r="E44" s="20"/>
    </row>
    <row r="45" spans="2:5">
      <c r="B45" s="21" t="s">
        <v>8</v>
      </c>
      <c r="C45" s="5">
        <f>E30-C30</f>
        <v>689500</v>
      </c>
      <c r="D45" s="15"/>
      <c r="E45" s="22"/>
    </row>
    <row r="46" spans="2:5">
      <c r="B46" s="21" t="s">
        <v>21</v>
      </c>
      <c r="C46" s="5">
        <f>C44+C45</f>
        <v>1445130</v>
      </c>
      <c r="D46" s="15"/>
      <c r="E46" s="22"/>
    </row>
    <row r="47" spans="2:5">
      <c r="B47" s="21" t="s">
        <v>3</v>
      </c>
      <c r="C47" s="5">
        <f>E38-C38</f>
        <v>386500</v>
      </c>
      <c r="D47" s="15"/>
      <c r="E47" s="22"/>
    </row>
    <row r="48" spans="2:5" ht="16.5" thickBot="1">
      <c r="B48" s="23" t="s">
        <v>77</v>
      </c>
      <c r="C48" s="24">
        <f>C46+C47-C39-C40</f>
        <v>1329530</v>
      </c>
      <c r="D48" s="25"/>
      <c r="E48" s="26"/>
    </row>
  </sheetData>
  <sheetProtection sheet="1" objects="1" scenarios="1"/>
  <mergeCells count="2">
    <mergeCell ref="B2:E2"/>
    <mergeCell ref="C24:C25"/>
  </mergeCells>
  <phoneticPr fontId="0" type="noConversion"/>
  <pageMargins left="0" right="0" top="0" bottom="0" header="0.51181102362204722" footer="0.51181102362204722"/>
  <pageSetup paperSize="9" scale="86" orientation="portrait" r:id="rId1"/>
  <headerFooter alignWithMargins="0"/>
</worksheet>
</file>

<file path=xl/worksheets/sheet2.xml><?xml version="1.0" encoding="utf-8"?>
<worksheet xmlns="http://schemas.openxmlformats.org/spreadsheetml/2006/main" xmlns:r="http://schemas.openxmlformats.org/officeDocument/2006/relationships">
  <dimension ref="B1:H31"/>
  <sheetViews>
    <sheetView showGridLines="0" workbookViewId="0">
      <selection activeCell="B2" sqref="B2:H2"/>
    </sheetView>
  </sheetViews>
  <sheetFormatPr baseColWidth="10" defaultRowHeight="15.75"/>
  <cols>
    <col min="1" max="1" width="3.7109375" style="53" customWidth="1"/>
    <col min="2" max="2" width="40.7109375" style="53" customWidth="1"/>
    <col min="3" max="3" width="14.7109375" style="53" customWidth="1"/>
    <col min="4" max="4" width="40.7109375" style="53" customWidth="1"/>
    <col min="5" max="5" width="14.7109375" style="53" customWidth="1"/>
    <col min="6" max="6" width="40.7109375" style="56" customWidth="1"/>
    <col min="7" max="7" width="14.7109375" style="53" customWidth="1"/>
    <col min="8" max="8" width="8.7109375" style="53" customWidth="1"/>
    <col min="9" max="16384" width="11.42578125" style="53"/>
  </cols>
  <sheetData>
    <row r="1" spans="2:8" ht="16.5" thickBot="1"/>
    <row r="2" spans="2:8" ht="15" customHeight="1" thickBot="1">
      <c r="B2" s="185" t="s">
        <v>153</v>
      </c>
      <c r="C2" s="186"/>
      <c r="D2" s="186"/>
      <c r="E2" s="186"/>
      <c r="F2" s="186"/>
      <c r="G2" s="186"/>
      <c r="H2" s="187"/>
    </row>
    <row r="3" spans="2:8" s="56" customFormat="1" ht="15" customHeight="1">
      <c r="B3" s="83" t="s">
        <v>46</v>
      </c>
      <c r="C3" s="84"/>
      <c r="D3" s="85" t="s">
        <v>47</v>
      </c>
      <c r="E3" s="86"/>
      <c r="F3" s="188" t="s">
        <v>154</v>
      </c>
      <c r="G3" s="189"/>
      <c r="H3" s="87" t="s">
        <v>49</v>
      </c>
    </row>
    <row r="4" spans="2:8" ht="15" customHeight="1">
      <c r="B4" s="98" t="s">
        <v>50</v>
      </c>
      <c r="C4" s="54">
        <f>'Tableau de résultat'!E5</f>
        <v>1400</v>
      </c>
      <c r="D4" s="72" t="s">
        <v>51</v>
      </c>
      <c r="E4" s="54">
        <f>'Tableau de résultat'!C5+'Tableau de résultat'!C6</f>
        <v>1350</v>
      </c>
      <c r="F4" s="65" t="s">
        <v>52</v>
      </c>
      <c r="G4" s="54">
        <f>C4-E4</f>
        <v>50</v>
      </c>
      <c r="H4" s="89">
        <f>(G4/C4)*100</f>
        <v>3.5714285714285712</v>
      </c>
    </row>
    <row r="5" spans="2:8" ht="15" customHeight="1">
      <c r="B5" s="88" t="s">
        <v>53</v>
      </c>
      <c r="C5" s="57">
        <f>'Tableau de résultat'!E6</f>
        <v>15577200</v>
      </c>
      <c r="D5" s="59"/>
      <c r="E5" s="58"/>
      <c r="F5" s="66"/>
      <c r="G5" s="67"/>
      <c r="H5" s="90"/>
    </row>
    <row r="6" spans="2:8" ht="15" customHeight="1">
      <c r="B6" s="91" t="s">
        <v>54</v>
      </c>
      <c r="C6" s="57">
        <f>'Tableau de résultat'!E7</f>
        <v>-4907000</v>
      </c>
      <c r="D6" s="60" t="s">
        <v>55</v>
      </c>
      <c r="E6" s="58"/>
      <c r="F6" s="68"/>
      <c r="G6" s="69"/>
      <c r="H6" s="92"/>
    </row>
    <row r="7" spans="2:8" ht="15" customHeight="1">
      <c r="B7" s="91" t="s">
        <v>56</v>
      </c>
      <c r="C7" s="57">
        <f>'Tableau de résultat'!E8</f>
        <v>5300</v>
      </c>
      <c r="D7" s="60"/>
      <c r="E7" s="58"/>
      <c r="F7" s="70"/>
      <c r="G7" s="71"/>
      <c r="H7" s="93"/>
    </row>
    <row r="8" spans="2:8" s="56" customFormat="1" ht="15" customHeight="1">
      <c r="B8" s="94" t="s">
        <v>7</v>
      </c>
      <c r="C8" s="78">
        <f>SUM(C5:C7)</f>
        <v>10675500</v>
      </c>
      <c r="D8" s="94" t="s">
        <v>7</v>
      </c>
      <c r="E8" s="75">
        <f>E6</f>
        <v>0</v>
      </c>
      <c r="F8" s="74" t="s">
        <v>58</v>
      </c>
      <c r="G8" s="73">
        <f>C8-E8</f>
        <v>10675500</v>
      </c>
      <c r="H8" s="95">
        <v>100</v>
      </c>
    </row>
    <row r="9" spans="2:8" ht="15" customHeight="1">
      <c r="B9" s="91" t="s">
        <v>58</v>
      </c>
      <c r="C9" s="62">
        <f>G8</f>
        <v>10675500</v>
      </c>
      <c r="D9" s="60" t="s">
        <v>158</v>
      </c>
      <c r="E9" s="62"/>
      <c r="F9" s="66"/>
      <c r="G9" s="67"/>
      <c r="H9" s="90"/>
    </row>
    <row r="10" spans="2:8" ht="15" customHeight="1">
      <c r="B10" s="91" t="s">
        <v>52</v>
      </c>
      <c r="C10" s="64">
        <f>G4</f>
        <v>50</v>
      </c>
      <c r="D10" s="60" t="s">
        <v>159</v>
      </c>
      <c r="E10" s="64">
        <f>SUM('Tableau de résultat'!C7:C13)</f>
        <v>7346200</v>
      </c>
      <c r="F10" s="70"/>
      <c r="G10" s="71"/>
      <c r="H10" s="93"/>
    </row>
    <row r="11" spans="2:8" s="56" customFormat="1" ht="15" customHeight="1">
      <c r="B11" s="94" t="s">
        <v>7</v>
      </c>
      <c r="C11" s="73">
        <f>C9+C10</f>
        <v>10675550</v>
      </c>
      <c r="D11" s="94" t="s">
        <v>7</v>
      </c>
      <c r="E11" s="73">
        <f>E10</f>
        <v>7346200</v>
      </c>
      <c r="F11" s="55" t="s">
        <v>61</v>
      </c>
      <c r="G11" s="54">
        <f>C11-E11</f>
        <v>3329350</v>
      </c>
      <c r="H11" s="96">
        <f>(G11/C11)*100</f>
        <v>31.186683590072644</v>
      </c>
    </row>
    <row r="12" spans="2:8" ht="15" customHeight="1">
      <c r="B12" s="88" t="s">
        <v>61</v>
      </c>
      <c r="C12" s="62">
        <f>G11</f>
        <v>3329350</v>
      </c>
      <c r="D12" s="59" t="s">
        <v>62</v>
      </c>
      <c r="E12" s="62">
        <f>'Tableau de résultat'!C14+'Tableau de résultat'!C15</f>
        <v>143900</v>
      </c>
      <c r="F12" s="66"/>
      <c r="G12" s="67"/>
      <c r="H12" s="90"/>
    </row>
    <row r="13" spans="2:8" ht="15" customHeight="1">
      <c r="B13" s="91" t="s">
        <v>0</v>
      </c>
      <c r="C13" s="64">
        <f>'Tableau de résultat'!E13</f>
        <v>6600</v>
      </c>
      <c r="D13" s="60" t="s">
        <v>63</v>
      </c>
      <c r="E13" s="80">
        <f>'Tableau de résultat'!C16+'Tableau de résultat'!C17</f>
        <v>1717800</v>
      </c>
      <c r="F13" s="72" t="s">
        <v>160</v>
      </c>
      <c r="G13" s="62"/>
      <c r="H13" s="104"/>
    </row>
    <row r="14" spans="2:8" s="56" customFormat="1" ht="15" customHeight="1">
      <c r="B14" s="94" t="s">
        <v>7</v>
      </c>
      <c r="C14" s="73">
        <f>C12+C13</f>
        <v>3335950</v>
      </c>
      <c r="D14" s="94" t="s">
        <v>7</v>
      </c>
      <c r="E14" s="77">
        <f>E12+E13</f>
        <v>1861700</v>
      </c>
      <c r="F14" s="61" t="s">
        <v>155</v>
      </c>
      <c r="G14" s="103">
        <f>C14-E14</f>
        <v>1474250</v>
      </c>
      <c r="H14" s="105">
        <f>(G14/C11)*100</f>
        <v>13.809592948372684</v>
      </c>
    </row>
    <row r="15" spans="2:8" ht="15" customHeight="1">
      <c r="B15" s="88" t="s">
        <v>64</v>
      </c>
      <c r="C15" s="62">
        <f>IF(G14&gt;0,G14,"")</f>
        <v>1474250</v>
      </c>
      <c r="D15" s="59" t="s">
        <v>65</v>
      </c>
      <c r="E15" s="62" t="str">
        <f>IF(G14&lt;0,-G14,"")</f>
        <v/>
      </c>
      <c r="F15" s="66"/>
      <c r="G15" s="67"/>
      <c r="H15" s="90"/>
    </row>
    <row r="16" spans="2:8" ht="15" customHeight="1">
      <c r="B16" s="91" t="s">
        <v>66</v>
      </c>
      <c r="C16" s="63">
        <f>'Tableau de résultat'!E14+'Tableau de résultat'!E15</f>
        <v>960750</v>
      </c>
      <c r="D16" s="60" t="s">
        <v>156</v>
      </c>
      <c r="E16" s="63">
        <f>SUM('Tableau de résultat'!C18:C20)</f>
        <v>2035470</v>
      </c>
      <c r="F16" s="68"/>
      <c r="G16" s="69"/>
      <c r="H16" s="92"/>
    </row>
    <row r="17" spans="2:8" ht="15" customHeight="1">
      <c r="B17" s="91" t="s">
        <v>67</v>
      </c>
      <c r="C17" s="63"/>
      <c r="D17" s="60" t="s">
        <v>157</v>
      </c>
      <c r="E17" s="63"/>
      <c r="F17" s="68"/>
      <c r="G17" s="69"/>
      <c r="H17" s="92"/>
    </row>
    <row r="18" spans="2:8" ht="15" customHeight="1">
      <c r="B18" s="91" t="s">
        <v>1</v>
      </c>
      <c r="C18" s="64">
        <f>'Tableau de résultat'!E16</f>
        <v>407600</v>
      </c>
      <c r="D18" s="60" t="s">
        <v>4</v>
      </c>
      <c r="E18" s="64">
        <f>'Tableau de résultat'!C21</f>
        <v>51500</v>
      </c>
      <c r="F18" s="70"/>
      <c r="G18" s="71"/>
      <c r="H18" s="93"/>
    </row>
    <row r="19" spans="2:8" s="56" customFormat="1" ht="15" customHeight="1">
      <c r="B19" s="94" t="s">
        <v>7</v>
      </c>
      <c r="C19" s="73">
        <f>SUM(C15:C18)</f>
        <v>2842600</v>
      </c>
      <c r="D19" s="94" t="s">
        <v>7</v>
      </c>
      <c r="E19" s="73">
        <f>SUM(E15:E18)</f>
        <v>2086970</v>
      </c>
      <c r="F19" s="72" t="s">
        <v>2</v>
      </c>
      <c r="G19" s="73">
        <f>C19-E19</f>
        <v>755630</v>
      </c>
      <c r="H19" s="97">
        <f>(G19/C11)*100</f>
        <v>7.0781364894548755</v>
      </c>
    </row>
    <row r="20" spans="2:8" ht="15" customHeight="1">
      <c r="B20" s="88" t="s">
        <v>2</v>
      </c>
      <c r="C20" s="62">
        <f>IF(G19&gt;0,G19,"")</f>
        <v>755630</v>
      </c>
      <c r="D20" s="59" t="s">
        <v>68</v>
      </c>
      <c r="E20" s="79" t="str">
        <f>IF(G19&lt;0,-G19,"")</f>
        <v/>
      </c>
      <c r="F20" s="66"/>
      <c r="G20" s="67"/>
      <c r="H20" s="90"/>
    </row>
    <row r="21" spans="2:8" ht="15" customHeight="1">
      <c r="B21" s="91" t="s">
        <v>69</v>
      </c>
      <c r="C21" s="63"/>
      <c r="D21" s="60" t="s">
        <v>69</v>
      </c>
      <c r="E21" s="76"/>
      <c r="F21" s="68"/>
      <c r="G21" s="69"/>
      <c r="H21" s="92"/>
    </row>
    <row r="22" spans="2:8" ht="15" customHeight="1">
      <c r="B22" s="91" t="s">
        <v>70</v>
      </c>
      <c r="C22" s="63"/>
      <c r="D22" s="60" t="s">
        <v>70</v>
      </c>
      <c r="E22" s="76"/>
      <c r="F22" s="68"/>
      <c r="G22" s="69"/>
      <c r="H22" s="92"/>
    </row>
    <row r="23" spans="2:8" ht="15" customHeight="1">
      <c r="B23" s="91" t="s">
        <v>71</v>
      </c>
      <c r="C23" s="64">
        <f>'Tableau de résultat'!E30</f>
        <v>1094200</v>
      </c>
      <c r="D23" s="60" t="s">
        <v>72</v>
      </c>
      <c r="E23" s="80">
        <f>'Tableau de résultat'!C30</f>
        <v>404700</v>
      </c>
      <c r="F23" s="70"/>
      <c r="G23" s="71"/>
      <c r="H23" s="93"/>
    </row>
    <row r="24" spans="2:8" s="56" customFormat="1" ht="15" customHeight="1">
      <c r="B24" s="94" t="s">
        <v>7</v>
      </c>
      <c r="C24" s="54">
        <f>SUM(C20:C23)</f>
        <v>1849830</v>
      </c>
      <c r="D24" s="94" t="s">
        <v>7</v>
      </c>
      <c r="E24" s="81">
        <f>SUM(E20:E23)</f>
        <v>404700</v>
      </c>
      <c r="F24" s="55" t="s">
        <v>75</v>
      </c>
      <c r="G24" s="54">
        <f>C24-E24</f>
        <v>1445130</v>
      </c>
      <c r="H24" s="96">
        <f>(G24/C11)*100</f>
        <v>13.536820116996315</v>
      </c>
    </row>
    <row r="25" spans="2:8" s="56" customFormat="1" ht="15" customHeight="1">
      <c r="B25" s="98" t="s">
        <v>73</v>
      </c>
      <c r="C25" s="73">
        <f>'Tableau de résultat'!E38</f>
        <v>1111400</v>
      </c>
      <c r="D25" s="72" t="s">
        <v>74</v>
      </c>
      <c r="E25" s="73">
        <f>'Tableau de résultat'!C38</f>
        <v>724900</v>
      </c>
      <c r="F25" s="72" t="s">
        <v>3</v>
      </c>
      <c r="G25" s="73">
        <f>C25-E25</f>
        <v>386500</v>
      </c>
      <c r="H25" s="97">
        <f>(G25/C11)*100</f>
        <v>3.6204223669974849</v>
      </c>
    </row>
    <row r="26" spans="2:8" ht="15" customHeight="1">
      <c r="B26" s="88" t="s">
        <v>75</v>
      </c>
      <c r="C26" s="62">
        <f>IF(G24&gt;0,G24,"")</f>
        <v>1445130</v>
      </c>
      <c r="D26" s="59" t="s">
        <v>75</v>
      </c>
      <c r="E26" s="62" t="str">
        <f>IF(G24&lt;0,-G24,"")</f>
        <v/>
      </c>
      <c r="F26" s="66"/>
      <c r="G26" s="67"/>
      <c r="H26" s="90"/>
    </row>
    <row r="27" spans="2:8" ht="15" customHeight="1">
      <c r="B27" s="91" t="s">
        <v>3</v>
      </c>
      <c r="C27" s="63">
        <f>IF(G25&gt;0,G25,"")</f>
        <v>386500</v>
      </c>
      <c r="D27" s="60" t="s">
        <v>3</v>
      </c>
      <c r="E27" s="63" t="str">
        <f>IF(G25&lt;0,-G25,"")</f>
        <v/>
      </c>
      <c r="F27" s="68"/>
      <c r="G27" s="69"/>
      <c r="H27" s="92"/>
    </row>
    <row r="28" spans="2:8" ht="15" customHeight="1">
      <c r="B28" s="91"/>
      <c r="C28" s="63"/>
      <c r="D28" s="60" t="s">
        <v>76</v>
      </c>
      <c r="E28" s="63">
        <f>'Tableau de résultat'!C39</f>
        <v>46000</v>
      </c>
      <c r="F28" s="68"/>
      <c r="G28" s="69"/>
      <c r="H28" s="92"/>
    </row>
    <row r="29" spans="2:8" ht="15" customHeight="1">
      <c r="B29" s="91"/>
      <c r="C29" s="64"/>
      <c r="D29" s="60" t="s">
        <v>43</v>
      </c>
      <c r="E29" s="64">
        <f>'Tableau de résultat'!C40</f>
        <v>456100</v>
      </c>
      <c r="F29" s="70"/>
      <c r="G29" s="71"/>
      <c r="H29" s="93"/>
    </row>
    <row r="30" spans="2:8" s="56" customFormat="1" ht="15" customHeight="1">
      <c r="B30" s="94" t="s">
        <v>7</v>
      </c>
      <c r="C30" s="54">
        <f>SUM(C26:C29)</f>
        <v>1831630</v>
      </c>
      <c r="D30" s="94" t="s">
        <v>7</v>
      </c>
      <c r="E30" s="54">
        <f>SUM(E26:E29)</f>
        <v>502100</v>
      </c>
      <c r="F30" s="55" t="s">
        <v>77</v>
      </c>
      <c r="G30" s="82">
        <f>C30-E30</f>
        <v>1329530</v>
      </c>
      <c r="H30" s="96">
        <f>(G30/C11)*100</f>
        <v>12.453971926504957</v>
      </c>
    </row>
    <row r="31" spans="2:8" s="56" customFormat="1" ht="15" customHeight="1" thickBot="1">
      <c r="B31" s="99" t="s">
        <v>162</v>
      </c>
      <c r="C31" s="100">
        <f>'Tableau de résultat'!E34</f>
        <v>421000</v>
      </c>
      <c r="D31" s="101" t="s">
        <v>78</v>
      </c>
      <c r="E31" s="100">
        <f>'Tableau de résultat'!C34</f>
        <v>463700</v>
      </c>
      <c r="F31" s="101" t="s">
        <v>161</v>
      </c>
      <c r="G31" s="100">
        <f>C31-E31</f>
        <v>-42700</v>
      </c>
      <c r="H31" s="102"/>
    </row>
  </sheetData>
  <sheetProtection sheet="1" objects="1" scenarios="1"/>
  <mergeCells count="2">
    <mergeCell ref="B2:H2"/>
    <mergeCell ref="F3:G3"/>
  </mergeCells>
  <phoneticPr fontId="0" type="noConversion"/>
  <pageMargins left="0" right="0" top="0" bottom="0"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dimension ref="B1:E45"/>
  <sheetViews>
    <sheetView showGridLines="0" workbookViewId="0">
      <selection activeCell="B2" sqref="B2:E2"/>
    </sheetView>
  </sheetViews>
  <sheetFormatPr baseColWidth="10" defaultRowHeight="15.75"/>
  <cols>
    <col min="1" max="1" width="3.7109375" style="2" customWidth="1"/>
    <col min="2" max="2" width="5.42578125" style="2" customWidth="1"/>
    <col min="3" max="3" width="76.42578125" style="2" customWidth="1"/>
    <col min="4" max="5" width="13.7109375" style="2" customWidth="1"/>
    <col min="6" max="16384" width="11.42578125" style="2"/>
  </cols>
  <sheetData>
    <row r="1" spans="2:5" ht="16.5" thickBot="1"/>
    <row r="2" spans="2:5" ht="16.5" thickBot="1">
      <c r="B2" s="185" t="s">
        <v>164</v>
      </c>
      <c r="C2" s="186"/>
      <c r="D2" s="186"/>
      <c r="E2" s="187"/>
    </row>
    <row r="3" spans="2:5" ht="16.5" thickBot="1">
      <c r="D3" s="107"/>
      <c r="E3" s="107"/>
    </row>
    <row r="4" spans="2:5">
      <c r="B4" s="190" t="s">
        <v>79</v>
      </c>
      <c r="C4" s="191"/>
      <c r="D4" s="28" t="s">
        <v>80</v>
      </c>
      <c r="E4" s="29" t="s">
        <v>81</v>
      </c>
    </row>
    <row r="5" spans="2:5" s="3" customFormat="1">
      <c r="B5" s="121"/>
      <c r="C5" s="113" t="s">
        <v>118</v>
      </c>
      <c r="D5" s="108"/>
      <c r="E5" s="122">
        <f>'SIG PCG'!G14</f>
        <v>1474250</v>
      </c>
    </row>
    <row r="6" spans="2:5">
      <c r="B6" s="123">
        <v>791</v>
      </c>
      <c r="C6" s="114" t="s">
        <v>82</v>
      </c>
      <c r="D6" s="109"/>
      <c r="E6" s="124">
        <f>'Tableau de résultat'!E15</f>
        <v>593150</v>
      </c>
    </row>
    <row r="7" spans="2:5">
      <c r="B7" s="123">
        <v>75</v>
      </c>
      <c r="C7" s="114" t="s">
        <v>83</v>
      </c>
      <c r="D7" s="109"/>
      <c r="E7" s="124">
        <f>'Tableau de résultat'!E16</f>
        <v>407600</v>
      </c>
    </row>
    <row r="8" spans="2:5">
      <c r="B8" s="123">
        <v>761</v>
      </c>
      <c r="C8" s="114" t="s">
        <v>84</v>
      </c>
      <c r="D8" s="109"/>
      <c r="E8" s="124">
        <f>'Tableau de résultat'!E24</f>
        <v>147200</v>
      </c>
    </row>
    <row r="9" spans="2:5">
      <c r="B9" s="123">
        <v>762</v>
      </c>
      <c r="C9" s="114" t="s">
        <v>85</v>
      </c>
      <c r="D9" s="109"/>
      <c r="E9" s="124"/>
    </row>
    <row r="10" spans="2:5">
      <c r="B10" s="123">
        <v>763</v>
      </c>
      <c r="C10" s="114" t="s">
        <v>86</v>
      </c>
      <c r="D10" s="109"/>
      <c r="E10" s="124">
        <f>'Tableau de résultat'!E26</f>
        <v>293300</v>
      </c>
    </row>
    <row r="11" spans="2:5">
      <c r="B11" s="123">
        <v>764</v>
      </c>
      <c r="C11" s="114" t="s">
        <v>87</v>
      </c>
      <c r="D11" s="109"/>
      <c r="E11" s="124">
        <f>'Tableau de résultat'!E25</f>
        <v>200</v>
      </c>
    </row>
    <row r="12" spans="2:5">
      <c r="B12" s="123">
        <v>765</v>
      </c>
      <c r="C12" s="114" t="s">
        <v>88</v>
      </c>
      <c r="D12" s="109"/>
      <c r="E12" s="124"/>
    </row>
    <row r="13" spans="2:5">
      <c r="B13" s="123">
        <v>766</v>
      </c>
      <c r="C13" s="114" t="s">
        <v>89</v>
      </c>
      <c r="D13" s="109"/>
      <c r="E13" s="124">
        <f>'Tableau de résultat'!E28</f>
        <v>26500</v>
      </c>
    </row>
    <row r="14" spans="2:5">
      <c r="B14" s="123">
        <v>767</v>
      </c>
      <c r="C14" s="114" t="s">
        <v>90</v>
      </c>
      <c r="D14" s="109"/>
      <c r="E14" s="124">
        <f>'Tableau de résultat'!E29</f>
        <v>515500</v>
      </c>
    </row>
    <row r="15" spans="2:5">
      <c r="B15" s="123">
        <v>771</v>
      </c>
      <c r="C15" s="114" t="s">
        <v>91</v>
      </c>
      <c r="D15" s="109"/>
      <c r="E15" s="124">
        <f>'Tableau de résultat'!E32</f>
        <v>57900</v>
      </c>
    </row>
    <row r="16" spans="2:5">
      <c r="B16" s="123">
        <v>778</v>
      </c>
      <c r="C16" s="114" t="s">
        <v>92</v>
      </c>
      <c r="D16" s="109"/>
      <c r="E16" s="124"/>
    </row>
    <row r="17" spans="2:5">
      <c r="B17" s="123">
        <v>797</v>
      </c>
      <c r="C17" s="114" t="s">
        <v>93</v>
      </c>
      <c r="D17" s="109"/>
      <c r="E17" s="125">
        <f>'Tableau de résultat'!E37</f>
        <v>214200</v>
      </c>
    </row>
    <row r="18" spans="2:5" s="3" customFormat="1">
      <c r="B18" s="126"/>
      <c r="C18" s="115" t="s">
        <v>94</v>
      </c>
      <c r="D18" s="110"/>
      <c r="E18" s="127">
        <f>SUM(E5:E17)</f>
        <v>3729800</v>
      </c>
    </row>
    <row r="19" spans="2:5">
      <c r="B19" s="128">
        <v>65</v>
      </c>
      <c r="C19" s="116" t="s">
        <v>95</v>
      </c>
      <c r="D19" s="118">
        <f>'Tableau de résultat'!C21</f>
        <v>51500</v>
      </c>
      <c r="E19" s="129"/>
    </row>
    <row r="20" spans="2:5">
      <c r="B20" s="123">
        <v>661</v>
      </c>
      <c r="C20" s="114" t="s">
        <v>96</v>
      </c>
      <c r="D20" s="109">
        <f>'Tableau de résultat'!C26</f>
        <v>220400</v>
      </c>
      <c r="E20" s="124"/>
    </row>
    <row r="21" spans="2:5">
      <c r="B21" s="123">
        <v>665</v>
      </c>
      <c r="C21" s="114" t="s">
        <v>97</v>
      </c>
      <c r="D21" s="109"/>
      <c r="E21" s="124"/>
    </row>
    <row r="22" spans="2:5">
      <c r="B22" s="123">
        <v>666</v>
      </c>
      <c r="C22" s="114" t="s">
        <v>98</v>
      </c>
      <c r="D22" s="109">
        <f>'Tableau de résultat'!C27</f>
        <v>61900</v>
      </c>
      <c r="E22" s="124"/>
    </row>
    <row r="23" spans="2:5">
      <c r="B23" s="123">
        <v>667</v>
      </c>
      <c r="C23" s="114" t="s">
        <v>99</v>
      </c>
      <c r="D23" s="109">
        <f>'Tableau de résultat'!C29</f>
        <v>34000</v>
      </c>
      <c r="E23" s="124"/>
    </row>
    <row r="24" spans="2:5">
      <c r="B24" s="123">
        <v>668</v>
      </c>
      <c r="C24" s="114" t="s">
        <v>100</v>
      </c>
      <c r="D24" s="109"/>
      <c r="E24" s="124"/>
    </row>
    <row r="25" spans="2:5">
      <c r="B25" s="123">
        <v>671</v>
      </c>
      <c r="C25" s="117" t="s">
        <v>101</v>
      </c>
      <c r="D25" s="109">
        <f>'Tableau de résultat'!C32</f>
        <v>67000</v>
      </c>
      <c r="E25" s="124"/>
    </row>
    <row r="26" spans="2:5">
      <c r="B26" s="123">
        <v>678</v>
      </c>
      <c r="C26" s="114" t="s">
        <v>102</v>
      </c>
      <c r="D26" s="109"/>
      <c r="E26" s="124"/>
    </row>
    <row r="27" spans="2:5">
      <c r="B27" s="123">
        <v>691</v>
      </c>
      <c r="C27" s="114" t="s">
        <v>103</v>
      </c>
      <c r="D27" s="109">
        <f>'Tableau de résultat'!C39</f>
        <v>46000</v>
      </c>
      <c r="E27" s="124"/>
    </row>
    <row r="28" spans="2:5">
      <c r="B28" s="123">
        <v>695</v>
      </c>
      <c r="C28" s="114" t="s">
        <v>104</v>
      </c>
      <c r="D28" s="109">
        <f>'Tableau de résultat'!C40</f>
        <v>456100</v>
      </c>
      <c r="E28" s="124"/>
    </row>
    <row r="29" spans="2:5" s="3" customFormat="1">
      <c r="B29" s="126"/>
      <c r="C29" s="115" t="s">
        <v>105</v>
      </c>
      <c r="D29" s="112">
        <f>SUM(D19:D28)</f>
        <v>936900</v>
      </c>
      <c r="E29" s="130"/>
    </row>
    <row r="30" spans="2:5" s="3" customFormat="1" ht="16.5" thickBot="1">
      <c r="B30" s="131"/>
      <c r="C30" s="132" t="s">
        <v>148</v>
      </c>
      <c r="D30" s="192">
        <f>E18-D29</f>
        <v>2792900</v>
      </c>
      <c r="E30" s="193"/>
    </row>
    <row r="31" spans="2:5" ht="16.5" thickBot="1">
      <c r="C31" s="52"/>
      <c r="E31" s="106"/>
    </row>
    <row r="32" spans="2:5">
      <c r="B32" s="190" t="s">
        <v>165</v>
      </c>
      <c r="C32" s="191"/>
      <c r="D32" s="28" t="s">
        <v>106</v>
      </c>
      <c r="E32" s="29" t="s">
        <v>81</v>
      </c>
    </row>
    <row r="33" spans="2:5">
      <c r="B33" s="133"/>
      <c r="C33" s="119" t="s">
        <v>107</v>
      </c>
      <c r="D33" s="118"/>
      <c r="E33" s="129">
        <f>'Tableau de résultat'!C42</f>
        <v>1329530</v>
      </c>
    </row>
    <row r="34" spans="2:5">
      <c r="B34" s="123">
        <v>681</v>
      </c>
      <c r="C34" s="117" t="s">
        <v>108</v>
      </c>
      <c r="D34" s="109"/>
      <c r="E34" s="124">
        <f>SUM('Tableau de résultat'!C18:C20)</f>
        <v>2035470</v>
      </c>
    </row>
    <row r="35" spans="2:5">
      <c r="B35" s="123">
        <v>686</v>
      </c>
      <c r="C35" s="117" t="s">
        <v>109</v>
      </c>
      <c r="D35" s="109"/>
      <c r="E35" s="124">
        <f>'Tableau de résultat'!C24</f>
        <v>88400</v>
      </c>
    </row>
    <row r="36" spans="2:5">
      <c r="B36" s="123">
        <v>687</v>
      </c>
      <c r="C36" s="114" t="s">
        <v>110</v>
      </c>
      <c r="D36" s="109"/>
      <c r="E36" s="124">
        <f>'Tableau de résultat'!C36+'Tableau de résultat'!C35</f>
        <v>194200</v>
      </c>
    </row>
    <row r="37" spans="2:5">
      <c r="B37" s="123">
        <v>675</v>
      </c>
      <c r="C37" s="114" t="s">
        <v>111</v>
      </c>
      <c r="D37" s="109"/>
      <c r="E37" s="125">
        <f>'Tableau de résultat'!C34</f>
        <v>463700</v>
      </c>
    </row>
    <row r="38" spans="2:5" s="3" customFormat="1">
      <c r="B38" s="126"/>
      <c r="C38" s="115" t="s">
        <v>147</v>
      </c>
      <c r="D38" s="110"/>
      <c r="E38" s="122">
        <f>SUM(E33:E37)</f>
        <v>4111300</v>
      </c>
    </row>
    <row r="39" spans="2:5">
      <c r="B39" s="128">
        <v>781</v>
      </c>
      <c r="C39" s="120" t="s">
        <v>112</v>
      </c>
      <c r="D39" s="118">
        <f>'Tableau de résultat'!E14</f>
        <v>367600</v>
      </c>
      <c r="E39" s="129"/>
    </row>
    <row r="40" spans="2:5">
      <c r="B40" s="123">
        <v>786</v>
      </c>
      <c r="C40" s="114" t="s">
        <v>113</v>
      </c>
      <c r="D40" s="109">
        <f>'Tableau de résultat'!E27</f>
        <v>111500</v>
      </c>
      <c r="E40" s="124"/>
    </row>
    <row r="41" spans="2:5">
      <c r="B41" s="123">
        <v>787</v>
      </c>
      <c r="C41" s="114" t="s">
        <v>114</v>
      </c>
      <c r="D41" s="109">
        <f>'Tableau de résultat'!E36</f>
        <v>411000</v>
      </c>
      <c r="E41" s="124"/>
    </row>
    <row r="42" spans="2:5">
      <c r="B42" s="123">
        <v>775</v>
      </c>
      <c r="C42" s="117" t="s">
        <v>115</v>
      </c>
      <c r="D42" s="109">
        <f>'Tableau de résultat'!E34</f>
        <v>421000</v>
      </c>
      <c r="E42" s="124"/>
    </row>
    <row r="43" spans="2:5">
      <c r="B43" s="123">
        <v>777</v>
      </c>
      <c r="C43" s="117" t="s">
        <v>116</v>
      </c>
      <c r="D43" s="111">
        <f>'Tableau de résultat'!E35</f>
        <v>7300</v>
      </c>
      <c r="E43" s="124"/>
    </row>
    <row r="44" spans="2:5" s="3" customFormat="1">
      <c r="B44" s="126"/>
      <c r="C44" s="115" t="s">
        <v>117</v>
      </c>
      <c r="D44" s="108">
        <f>SUM(D39:D43)</f>
        <v>1318400</v>
      </c>
      <c r="E44" s="130"/>
    </row>
    <row r="45" spans="2:5" s="3" customFormat="1" ht="16.5" thickBot="1">
      <c r="B45" s="131"/>
      <c r="C45" s="132" t="s">
        <v>148</v>
      </c>
      <c r="D45" s="192">
        <f>E38-D44</f>
        <v>2792900</v>
      </c>
      <c r="E45" s="193"/>
    </row>
  </sheetData>
  <sheetProtection sheet="1" objects="1" scenarios="1"/>
  <mergeCells count="5">
    <mergeCell ref="B4:C4"/>
    <mergeCell ref="D30:E30"/>
    <mergeCell ref="B32:C32"/>
    <mergeCell ref="D45:E45"/>
    <mergeCell ref="B2:E2"/>
  </mergeCells>
  <phoneticPr fontId="0" type="noConversion"/>
  <pageMargins left="0.39370078740157483" right="0.39370078740157483" top="0.39370078740157483" bottom="0.39370078740157483"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dimension ref="B1:H42"/>
  <sheetViews>
    <sheetView showGridLines="0" workbookViewId="0">
      <selection activeCell="B2" sqref="B2:H2"/>
    </sheetView>
  </sheetViews>
  <sheetFormatPr baseColWidth="10" defaultRowHeight="15.75"/>
  <cols>
    <col min="1" max="1" width="3.7109375" style="134" customWidth="1"/>
    <col min="2" max="2" width="40.7109375" style="134" customWidth="1"/>
    <col min="3" max="3" width="14.7109375" style="134" customWidth="1"/>
    <col min="4" max="4" width="40.7109375" style="134" customWidth="1"/>
    <col min="5" max="5" width="14.7109375" style="134" customWidth="1"/>
    <col min="6" max="6" width="40.7109375" style="134" customWidth="1"/>
    <col min="7" max="7" width="14.7109375" style="134" customWidth="1"/>
    <col min="8" max="8" width="8.7109375" style="134" customWidth="1"/>
    <col min="9" max="16384" width="11.42578125" style="134"/>
  </cols>
  <sheetData>
    <row r="1" spans="2:8" ht="16.5" thickBot="1"/>
    <row r="2" spans="2:8" ht="15" customHeight="1" thickBot="1">
      <c r="B2" s="185" t="s">
        <v>166</v>
      </c>
      <c r="C2" s="186"/>
      <c r="D2" s="186"/>
      <c r="E2" s="186"/>
      <c r="F2" s="186"/>
      <c r="G2" s="186"/>
      <c r="H2" s="187"/>
    </row>
    <row r="3" spans="2:8" s="135" customFormat="1" ht="15" customHeight="1">
      <c r="B3" s="190" t="s">
        <v>46</v>
      </c>
      <c r="C3" s="194"/>
      <c r="D3" s="188" t="s">
        <v>47</v>
      </c>
      <c r="E3" s="189"/>
      <c r="F3" s="154" t="s">
        <v>167</v>
      </c>
      <c r="G3" s="154" t="s">
        <v>48</v>
      </c>
      <c r="H3" s="87" t="s">
        <v>49</v>
      </c>
    </row>
    <row r="4" spans="2:8" s="56" customFormat="1" ht="15" customHeight="1">
      <c r="B4" s="155" t="s">
        <v>50</v>
      </c>
      <c r="C4" s="73">
        <f>'Tableau de résultat'!E5</f>
        <v>1400</v>
      </c>
      <c r="D4" s="72" t="s">
        <v>51</v>
      </c>
      <c r="E4" s="73">
        <f>'Tableau de résultat'!C5+'Tableau de résultat'!C6</f>
        <v>1350</v>
      </c>
      <c r="F4" s="55" t="s">
        <v>52</v>
      </c>
      <c r="G4" s="54">
        <f>C4-E4</f>
        <v>50</v>
      </c>
      <c r="H4" s="96">
        <f>(G4/C4)*100</f>
        <v>3.5714285714285712</v>
      </c>
    </row>
    <row r="5" spans="2:8" s="53" customFormat="1" ht="15" customHeight="1">
      <c r="B5" s="156" t="s">
        <v>53</v>
      </c>
      <c r="C5" s="137">
        <f>'Tableau de résultat'!E6-'Tableau de résultat'!C9+'Tableau de résultat'!E13</f>
        <v>9592800</v>
      </c>
      <c r="D5" s="59"/>
      <c r="E5" s="62"/>
      <c r="F5" s="138"/>
      <c r="G5" s="139"/>
      <c r="H5" s="157"/>
    </row>
    <row r="6" spans="2:8" s="53" customFormat="1" ht="15" customHeight="1">
      <c r="B6" s="158" t="s">
        <v>54</v>
      </c>
      <c r="C6" s="60"/>
      <c r="D6" s="60" t="s">
        <v>55</v>
      </c>
      <c r="E6" s="63">
        <f>-'Tableau de résultat'!E7</f>
        <v>4907000</v>
      </c>
      <c r="F6" s="140"/>
      <c r="G6" s="141"/>
      <c r="H6" s="159"/>
    </row>
    <row r="7" spans="2:8" s="53" customFormat="1" ht="15" customHeight="1">
      <c r="B7" s="158" t="s">
        <v>56</v>
      </c>
      <c r="C7" s="64">
        <f>'Tableau de résultat'!E8</f>
        <v>5300</v>
      </c>
      <c r="D7" s="60"/>
      <c r="E7" s="64"/>
      <c r="F7" s="142"/>
      <c r="G7" s="143"/>
      <c r="H7" s="160"/>
    </row>
    <row r="8" spans="2:8" s="56" customFormat="1" ht="15" customHeight="1">
      <c r="B8" s="161" t="s">
        <v>57</v>
      </c>
      <c r="C8" s="73">
        <f>SUM(C5:C7)</f>
        <v>9598100</v>
      </c>
      <c r="D8" s="144" t="s">
        <v>57</v>
      </c>
      <c r="E8" s="77">
        <f>E6</f>
        <v>4907000</v>
      </c>
      <c r="F8" s="72" t="s">
        <v>58</v>
      </c>
      <c r="G8" s="73">
        <f>C8-E8</f>
        <v>4691100</v>
      </c>
      <c r="H8" s="97">
        <v>100</v>
      </c>
    </row>
    <row r="9" spans="2:8" s="53" customFormat="1" ht="15" customHeight="1">
      <c r="B9" s="88" t="s">
        <v>58</v>
      </c>
      <c r="C9" s="62">
        <f>G8</f>
        <v>4691100</v>
      </c>
      <c r="D9" s="59" t="s">
        <v>59</v>
      </c>
      <c r="E9" s="62"/>
      <c r="F9" s="138"/>
      <c r="G9" s="139"/>
      <c r="H9" s="157"/>
    </row>
    <row r="10" spans="2:8" s="53" customFormat="1" ht="15" customHeight="1">
      <c r="B10" s="91" t="s">
        <v>52</v>
      </c>
      <c r="C10" s="64">
        <f>G4</f>
        <v>50</v>
      </c>
      <c r="D10" s="145" t="s">
        <v>60</v>
      </c>
      <c r="E10" s="146">
        <f>SUM('Tableau de résultat'!C7:C13)-'Tableau de résultat'!C9-'Tableau de résultat'!C11-'Tableau de résultat'!C12</f>
        <v>1251900</v>
      </c>
      <c r="F10" s="142"/>
      <c r="G10" s="143"/>
      <c r="H10" s="160"/>
    </row>
    <row r="11" spans="2:8" s="56" customFormat="1" ht="15" customHeight="1">
      <c r="B11" s="162" t="s">
        <v>57</v>
      </c>
      <c r="C11" s="73">
        <f>C9+C10</f>
        <v>4691150</v>
      </c>
      <c r="D11" s="72" t="s">
        <v>57</v>
      </c>
      <c r="E11" s="73">
        <f>E10</f>
        <v>1251900</v>
      </c>
      <c r="F11" s="55" t="s">
        <v>61</v>
      </c>
      <c r="G11" s="54">
        <f>C11-E11</f>
        <v>3439250</v>
      </c>
      <c r="H11" s="96">
        <f>(G11/C11)*100</f>
        <v>73.313579825842282</v>
      </c>
    </row>
    <row r="12" spans="2:8" s="53" customFormat="1" ht="15" customHeight="1">
      <c r="B12" s="88" t="s">
        <v>61</v>
      </c>
      <c r="C12" s="62">
        <f>G11</f>
        <v>3439250</v>
      </c>
      <c r="D12" s="59" t="s">
        <v>62</v>
      </c>
      <c r="E12" s="137">
        <f>'Tableau de résultat'!C14+'Tableau de résultat'!C15-'Tableau de résultat'!C14</f>
        <v>97500</v>
      </c>
      <c r="F12" s="149"/>
      <c r="G12" s="148"/>
      <c r="H12" s="163"/>
    </row>
    <row r="13" spans="2:8" s="53" customFormat="1" ht="15" customHeight="1">
      <c r="B13" s="91" t="s">
        <v>142</v>
      </c>
      <c r="C13" s="146">
        <v>0</v>
      </c>
      <c r="D13" s="60" t="s">
        <v>63</v>
      </c>
      <c r="E13" s="146">
        <f>'Tableau de résultat'!C16+'Tableau de résultat'!C17+'Tableau de résultat'!C39+'Tableau de résultat'!C11+'Tableau de résultat'!C14</f>
        <v>1856500</v>
      </c>
      <c r="F13" s="150" t="s">
        <v>168</v>
      </c>
      <c r="G13" s="62"/>
      <c r="H13" s="104"/>
    </row>
    <row r="14" spans="2:8" s="56" customFormat="1" ht="15" customHeight="1">
      <c r="B14" s="162" t="s">
        <v>57</v>
      </c>
      <c r="C14" s="73">
        <f>C12+C13</f>
        <v>3439250</v>
      </c>
      <c r="D14" s="144" t="s">
        <v>57</v>
      </c>
      <c r="E14" s="73">
        <f>E12+E13</f>
        <v>1954000</v>
      </c>
      <c r="F14" s="136" t="s">
        <v>155</v>
      </c>
      <c r="G14" s="151">
        <f>C14-E14</f>
        <v>1485250</v>
      </c>
      <c r="H14" s="164">
        <f>(G14/C11)*100</f>
        <v>31.660680217004362</v>
      </c>
    </row>
    <row r="15" spans="2:8" s="53" customFormat="1" ht="15" customHeight="1">
      <c r="B15" s="88" t="s">
        <v>64</v>
      </c>
      <c r="C15" s="62">
        <f>IF(G14&gt;0,G14,"")</f>
        <v>1485250</v>
      </c>
      <c r="D15" s="59" t="s">
        <v>65</v>
      </c>
      <c r="E15" s="62" t="str">
        <f>IF(G14&lt;0,-G14,"")</f>
        <v/>
      </c>
      <c r="F15" s="138"/>
      <c r="G15" s="139"/>
      <c r="H15" s="157"/>
    </row>
    <row r="16" spans="2:8" s="53" customFormat="1" ht="15" customHeight="1">
      <c r="B16" s="91" t="s">
        <v>169</v>
      </c>
      <c r="C16" s="60"/>
      <c r="D16" s="60" t="s">
        <v>156</v>
      </c>
      <c r="E16" s="60"/>
      <c r="F16" s="140"/>
      <c r="G16" s="141"/>
      <c r="H16" s="159"/>
    </row>
    <row r="17" spans="2:8" s="53" customFormat="1" ht="15" customHeight="1">
      <c r="B17" s="91" t="s">
        <v>170</v>
      </c>
      <c r="C17" s="63">
        <f>'Tableau de résultat'!E14+'Tableau de résultat'!E15</f>
        <v>960750</v>
      </c>
      <c r="D17" s="60" t="s">
        <v>157</v>
      </c>
      <c r="E17" s="152">
        <f>SUM('Tableau de résultat'!C18:C20)+40000</f>
        <v>2075470</v>
      </c>
      <c r="F17" s="140"/>
      <c r="G17" s="141"/>
      <c r="H17" s="159"/>
    </row>
    <row r="18" spans="2:8" s="53" customFormat="1" ht="15" customHeight="1">
      <c r="B18" s="91" t="s">
        <v>1</v>
      </c>
      <c r="C18" s="64">
        <f>'Tableau de résultat'!E16</f>
        <v>407600</v>
      </c>
      <c r="D18" s="60" t="s">
        <v>4</v>
      </c>
      <c r="E18" s="64">
        <f>'Tableau de résultat'!C21</f>
        <v>51500</v>
      </c>
      <c r="F18" s="142"/>
      <c r="G18" s="143"/>
      <c r="H18" s="160"/>
    </row>
    <row r="19" spans="2:8" s="56" customFormat="1" ht="15" customHeight="1">
      <c r="B19" s="162" t="s">
        <v>57</v>
      </c>
      <c r="C19" s="73">
        <f>SUM(C15:C18)</f>
        <v>2853600</v>
      </c>
      <c r="D19" s="144" t="s">
        <v>57</v>
      </c>
      <c r="E19" s="73">
        <f>SUM(E15:E18)</f>
        <v>2126970</v>
      </c>
      <c r="F19" s="72" t="s">
        <v>2</v>
      </c>
      <c r="G19" s="73">
        <f>C19-E19</f>
        <v>726630</v>
      </c>
      <c r="H19" s="97">
        <f>(G19/C11)*100</f>
        <v>15.48937893693444</v>
      </c>
    </row>
    <row r="20" spans="2:8" s="53" customFormat="1" ht="15" customHeight="1">
      <c r="B20" s="88" t="s">
        <v>2</v>
      </c>
      <c r="C20" s="62">
        <f>IF(G19&gt;0,G19,"")</f>
        <v>726630</v>
      </c>
      <c r="D20" s="59" t="s">
        <v>68</v>
      </c>
      <c r="E20" s="62" t="str">
        <f>IF(G19&lt;0,-G19,"")</f>
        <v/>
      </c>
      <c r="F20" s="138"/>
      <c r="G20" s="139"/>
      <c r="H20" s="157"/>
    </row>
    <row r="21" spans="2:8" s="53" customFormat="1" ht="15" customHeight="1">
      <c r="B21" s="91" t="s">
        <v>69</v>
      </c>
      <c r="C21" s="63"/>
      <c r="D21" s="60" t="s">
        <v>69</v>
      </c>
      <c r="E21" s="63"/>
      <c r="F21" s="140"/>
      <c r="G21" s="141"/>
      <c r="H21" s="159"/>
    </row>
    <row r="22" spans="2:8" s="53" customFormat="1" ht="15" customHeight="1">
      <c r="B22" s="91" t="s">
        <v>70</v>
      </c>
      <c r="C22" s="63"/>
      <c r="D22" s="60" t="s">
        <v>70</v>
      </c>
      <c r="E22" s="63"/>
      <c r="F22" s="140"/>
      <c r="G22" s="141"/>
      <c r="H22" s="159"/>
    </row>
    <row r="23" spans="2:8" s="53" customFormat="1" ht="15" customHeight="1">
      <c r="B23" s="91" t="s">
        <v>71</v>
      </c>
      <c r="C23" s="64">
        <f>'Tableau de résultat'!E30</f>
        <v>1094200</v>
      </c>
      <c r="D23" s="60" t="s">
        <v>72</v>
      </c>
      <c r="E23" s="146">
        <f>'Tableau de résultat'!C30+17000</f>
        <v>421700</v>
      </c>
      <c r="F23" s="142"/>
      <c r="G23" s="143"/>
      <c r="H23" s="160"/>
    </row>
    <row r="24" spans="2:8" s="56" customFormat="1" ht="15" customHeight="1">
      <c r="B24" s="165" t="s">
        <v>57</v>
      </c>
      <c r="C24" s="54">
        <f>SUM(C20:C23)</f>
        <v>1820830</v>
      </c>
      <c r="D24" s="61" t="s">
        <v>57</v>
      </c>
      <c r="E24" s="54">
        <f>SUM(E20:E23)</f>
        <v>421700</v>
      </c>
      <c r="F24" s="55" t="s">
        <v>75</v>
      </c>
      <c r="G24" s="54">
        <f>C24-E24</f>
        <v>1399130</v>
      </c>
      <c r="H24" s="96">
        <f>(G24/C11)*100</f>
        <v>29.82488302441832</v>
      </c>
    </row>
    <row r="25" spans="2:8" s="56" customFormat="1" ht="15" customHeight="1">
      <c r="B25" s="98" t="s">
        <v>73</v>
      </c>
      <c r="C25" s="73">
        <f>'Tableau de résultat'!E38</f>
        <v>1111400</v>
      </c>
      <c r="D25" s="72" t="s">
        <v>74</v>
      </c>
      <c r="E25" s="73">
        <f>'Tableau de résultat'!C38</f>
        <v>724900</v>
      </c>
      <c r="F25" s="55" t="s">
        <v>3</v>
      </c>
      <c r="G25" s="54">
        <f>C25-E25</f>
        <v>386500</v>
      </c>
      <c r="H25" s="96">
        <f>(G25/C11)*100</f>
        <v>8.2389179625464966</v>
      </c>
    </row>
    <row r="26" spans="2:8" s="53" customFormat="1" ht="15" customHeight="1">
      <c r="B26" s="88" t="s">
        <v>75</v>
      </c>
      <c r="C26" s="62">
        <f>IF(G24&gt;0,G24,"")</f>
        <v>1399130</v>
      </c>
      <c r="D26" s="59" t="s">
        <v>75</v>
      </c>
      <c r="E26" s="62" t="str">
        <f>IF(G24&lt;0,-G24,"")</f>
        <v/>
      </c>
      <c r="F26" s="153"/>
      <c r="G26" s="139"/>
      <c r="H26" s="157"/>
    </row>
    <row r="27" spans="2:8" s="53" customFormat="1" ht="15" customHeight="1">
      <c r="B27" s="91" t="s">
        <v>3</v>
      </c>
      <c r="C27" s="63">
        <f>IF(G25&gt;0,G25,"")</f>
        <v>386500</v>
      </c>
      <c r="D27" s="60" t="s">
        <v>3</v>
      </c>
      <c r="E27" s="63" t="str">
        <f>IF(G25&lt;0,-G25,"")</f>
        <v/>
      </c>
      <c r="F27" s="147"/>
      <c r="G27" s="141"/>
      <c r="H27" s="159"/>
    </row>
    <row r="28" spans="2:8" s="53" customFormat="1" ht="15" customHeight="1">
      <c r="B28" s="91"/>
      <c r="C28" s="63"/>
      <c r="D28" s="60" t="s">
        <v>76</v>
      </c>
      <c r="E28" s="152">
        <v>0</v>
      </c>
      <c r="F28" s="147"/>
      <c r="G28" s="141"/>
      <c r="H28" s="159"/>
    </row>
    <row r="29" spans="2:8" s="53" customFormat="1" ht="15" customHeight="1">
      <c r="B29" s="91"/>
      <c r="C29" s="64"/>
      <c r="D29" s="145" t="s">
        <v>43</v>
      </c>
      <c r="E29" s="64">
        <f>'Tableau de résultat'!C40</f>
        <v>456100</v>
      </c>
      <c r="F29" s="147"/>
      <c r="G29" s="141"/>
      <c r="H29" s="159"/>
    </row>
    <row r="30" spans="2:8" s="56" customFormat="1" ht="15" customHeight="1">
      <c r="B30" s="165" t="s">
        <v>57</v>
      </c>
      <c r="C30" s="54">
        <f>SUM(C26:C29)</f>
        <v>1785630</v>
      </c>
      <c r="D30" s="55" t="s">
        <v>57</v>
      </c>
      <c r="E30" s="54">
        <f>SUM(E26:E29)</f>
        <v>456100</v>
      </c>
      <c r="F30" s="55" t="s">
        <v>77</v>
      </c>
      <c r="G30" s="82">
        <f>C30-E30</f>
        <v>1329530</v>
      </c>
      <c r="H30" s="96">
        <f>(G30/C11)*100</f>
        <v>28.341238289118877</v>
      </c>
    </row>
    <row r="31" spans="2:8" s="56" customFormat="1" ht="15" customHeight="1" thickBot="1">
      <c r="B31" s="99" t="s">
        <v>162</v>
      </c>
      <c r="C31" s="100">
        <f>'Tableau de résultat'!E34</f>
        <v>421000</v>
      </c>
      <c r="D31" s="101" t="s">
        <v>78</v>
      </c>
      <c r="E31" s="100">
        <f>'Tableau de résultat'!C34</f>
        <v>463700</v>
      </c>
      <c r="F31" s="101" t="s">
        <v>161</v>
      </c>
      <c r="G31" s="100">
        <f>C31-E31</f>
        <v>-42700</v>
      </c>
      <c r="H31" s="166"/>
    </row>
    <row r="32" spans="2:8" s="53" customFormat="1" ht="16.5" thickBot="1"/>
    <row r="33" spans="2:8" s="53" customFormat="1" ht="16.5" customHeight="1" thickBot="1">
      <c r="B33" s="206" t="s">
        <v>173</v>
      </c>
      <c r="C33" s="207"/>
      <c r="D33" s="207"/>
      <c r="E33" s="207"/>
      <c r="F33" s="207"/>
      <c r="G33" s="207"/>
      <c r="H33" s="208"/>
    </row>
    <row r="34" spans="2:8" s="53" customFormat="1" ht="106.5" customHeight="1" thickBot="1">
      <c r="B34" s="203" t="s">
        <v>172</v>
      </c>
      <c r="C34" s="204"/>
      <c r="D34" s="204"/>
      <c r="E34" s="204"/>
      <c r="F34" s="204"/>
      <c r="G34" s="204"/>
      <c r="H34" s="205"/>
    </row>
    <row r="35" spans="2:8" s="53" customFormat="1"/>
    <row r="36" spans="2:8" s="53" customFormat="1"/>
    <row r="37" spans="2:8" s="53" customFormat="1"/>
    <row r="38" spans="2:8" s="53" customFormat="1"/>
    <row r="39" spans="2:8" s="53" customFormat="1"/>
    <row r="40" spans="2:8" s="53" customFormat="1"/>
    <row r="41" spans="2:8" s="53" customFormat="1"/>
    <row r="42" spans="2:8" s="53" customFormat="1"/>
  </sheetData>
  <sheetProtection sheet="1" objects="1" scenarios="1"/>
  <mergeCells count="5">
    <mergeCell ref="B2:H2"/>
    <mergeCell ref="B3:C3"/>
    <mergeCell ref="D3:E3"/>
    <mergeCell ref="B33:H33"/>
    <mergeCell ref="B34:H34"/>
  </mergeCells>
  <phoneticPr fontId="0" type="noConversion"/>
  <pageMargins left="0" right="0" top="0" bottom="0" header="0.51181102362204722" footer="0.51181102362204722"/>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dimension ref="B1:K17"/>
  <sheetViews>
    <sheetView showGridLines="0" workbookViewId="0">
      <selection activeCell="F2" sqref="F2:K2"/>
    </sheetView>
  </sheetViews>
  <sheetFormatPr baseColWidth="10" defaultRowHeight="15.75"/>
  <cols>
    <col min="1" max="1" width="3.7109375" style="134" customWidth="1"/>
    <col min="2" max="2" width="35.7109375" style="134" customWidth="1"/>
    <col min="3" max="4" width="14.7109375" style="134" customWidth="1"/>
    <col min="5" max="16384" width="11.42578125" style="134"/>
  </cols>
  <sheetData>
    <row r="1" spans="2:11" ht="16.5" thickBot="1"/>
    <row r="2" spans="2:11" ht="33" customHeight="1" thickBot="1">
      <c r="B2" s="195" t="s">
        <v>171</v>
      </c>
      <c r="C2" s="196"/>
      <c r="D2" s="197"/>
      <c r="E2" s="171"/>
      <c r="F2" s="195" t="s">
        <v>175</v>
      </c>
      <c r="G2" s="196"/>
      <c r="H2" s="196"/>
      <c r="I2" s="196"/>
      <c r="J2" s="196"/>
      <c r="K2" s="197"/>
    </row>
    <row r="3" spans="2:11" ht="15" customHeight="1" thickBot="1">
      <c r="F3" s="209" t="s">
        <v>174</v>
      </c>
      <c r="G3" s="210"/>
      <c r="H3" s="210"/>
      <c r="I3" s="210"/>
      <c r="J3" s="210"/>
      <c r="K3" s="211"/>
    </row>
    <row r="4" spans="2:11" s="135" customFormat="1" ht="16.5" thickBot="1">
      <c r="B4" s="183" t="s">
        <v>61</v>
      </c>
      <c r="C4" s="184">
        <f>'SIG CBBF'!G11</f>
        <v>3439250</v>
      </c>
      <c r="F4" s="212"/>
      <c r="G4" s="213"/>
      <c r="H4" s="213"/>
      <c r="I4" s="213"/>
      <c r="J4" s="213"/>
      <c r="K4" s="214"/>
    </row>
    <row r="5" spans="2:11">
      <c r="B5" s="169" t="s">
        <v>125</v>
      </c>
      <c r="C5" s="172">
        <f>'SIG PCG'!C18</f>
        <v>407600</v>
      </c>
      <c r="F5" s="212"/>
      <c r="G5" s="213"/>
      <c r="H5" s="213"/>
      <c r="I5" s="213"/>
      <c r="J5" s="213"/>
      <c r="K5" s="214"/>
    </row>
    <row r="6" spans="2:11">
      <c r="B6" s="169" t="s">
        <v>126</v>
      </c>
      <c r="C6" s="172">
        <f>'Tableau de résultat'!C21</f>
        <v>51500</v>
      </c>
      <c r="F6" s="212"/>
      <c r="G6" s="213"/>
      <c r="H6" s="213"/>
      <c r="I6" s="213"/>
      <c r="J6" s="213"/>
      <c r="K6" s="214"/>
    </row>
    <row r="7" spans="2:11">
      <c r="B7" s="169" t="s">
        <v>71</v>
      </c>
      <c r="C7" s="172">
        <f>'Tableau de résultat'!E30-'Tableau de résultat'!E27</f>
        <v>982700</v>
      </c>
      <c r="F7" s="212"/>
      <c r="G7" s="213"/>
      <c r="H7" s="213"/>
      <c r="I7" s="213"/>
      <c r="J7" s="213"/>
      <c r="K7" s="214"/>
    </row>
    <row r="8" spans="2:11">
      <c r="B8" s="169" t="s">
        <v>73</v>
      </c>
      <c r="C8" s="172">
        <f>'Tableau de résultat'!E32+'Tableau de résultat'!E37</f>
        <v>272100</v>
      </c>
      <c r="F8" s="212"/>
      <c r="G8" s="213"/>
      <c r="H8" s="213"/>
      <c r="I8" s="213"/>
      <c r="J8" s="213"/>
      <c r="K8" s="214"/>
    </row>
    <row r="9" spans="2:11" ht="16.5" thickBot="1">
      <c r="B9" s="169" t="s">
        <v>74</v>
      </c>
      <c r="C9" s="172">
        <f>'Tableau de résultat'!C32</f>
        <v>67000</v>
      </c>
      <c r="F9" s="212"/>
      <c r="G9" s="213"/>
      <c r="H9" s="213"/>
      <c r="I9" s="213"/>
      <c r="J9" s="213"/>
      <c r="K9" s="214"/>
    </row>
    <row r="10" spans="2:11" s="135" customFormat="1" ht="16.5" thickBot="1">
      <c r="B10" s="168" t="s">
        <v>127</v>
      </c>
      <c r="C10" s="175">
        <f>C4+C5+C7-C6+C8-C9</f>
        <v>4983150</v>
      </c>
      <c r="F10" s="215"/>
      <c r="G10" s="216"/>
      <c r="H10" s="216"/>
      <c r="I10" s="216"/>
      <c r="J10" s="216"/>
      <c r="K10" s="217"/>
    </row>
    <row r="11" spans="2:11" ht="16.5" thickBot="1"/>
    <row r="12" spans="2:11" s="135" customFormat="1" ht="16.5" thickBot="1">
      <c r="B12" s="180" t="s">
        <v>149</v>
      </c>
      <c r="C12" s="181" t="s">
        <v>128</v>
      </c>
      <c r="D12" s="182" t="s">
        <v>129</v>
      </c>
    </row>
    <row r="13" spans="2:11">
      <c r="B13" s="170" t="s">
        <v>131</v>
      </c>
      <c r="C13" s="173">
        <f>+'SIG CBBF'!E13</f>
        <v>1856500</v>
      </c>
      <c r="D13" s="174">
        <f>C13/$C$17</f>
        <v>0.37255551207569509</v>
      </c>
    </row>
    <row r="14" spans="2:11">
      <c r="B14" s="158" t="s">
        <v>130</v>
      </c>
      <c r="C14" s="173">
        <f>'SIG CBBF'!E12+'SIG CBBF'!E29</f>
        <v>553600</v>
      </c>
      <c r="D14" s="178">
        <f>C14/$C$17</f>
        <v>0.11109438808785607</v>
      </c>
    </row>
    <row r="15" spans="2:11">
      <c r="B15" s="158" t="s">
        <v>132</v>
      </c>
      <c r="C15" s="173">
        <f>'SIG CBBF'!E23-'Tableau de résultat'!C24</f>
        <v>333300</v>
      </c>
      <c r="D15" s="178">
        <f>C15/$C$17</f>
        <v>6.6885403810842542E-2</v>
      </c>
    </row>
    <row r="16" spans="2:11" ht="16.5" thickBot="1">
      <c r="B16" s="158" t="s">
        <v>133</v>
      </c>
      <c r="C16" s="173">
        <f>C10-SUM(C13:C15)</f>
        <v>2239750</v>
      </c>
      <c r="D16" s="179">
        <f>C16/$C$17</f>
        <v>0.44946469602560629</v>
      </c>
    </row>
    <row r="17" spans="2:4" s="135" customFormat="1" ht="16.5" thickBot="1">
      <c r="B17" s="167" t="s">
        <v>7</v>
      </c>
      <c r="C17" s="176">
        <f>SUM(C13:C16)</f>
        <v>4983150</v>
      </c>
      <c r="D17" s="177">
        <f>SUM(D13:D16)</f>
        <v>1</v>
      </c>
    </row>
  </sheetData>
  <sheetProtection sheet="1" objects="1" scenarios="1"/>
  <mergeCells count="3">
    <mergeCell ref="B2:D2"/>
    <mergeCell ref="F2:K2"/>
    <mergeCell ref="F3:K10"/>
  </mergeCells>
  <phoneticPr fontId="0" type="noConversion"/>
  <pageMargins left="0.19685039370078741" right="0.19685039370078741" top="0.19685039370078741" bottom="0.19685039370078741"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Tableau de résultat</vt:lpstr>
      <vt:lpstr>SIG PCG</vt:lpstr>
      <vt:lpstr>CAF</vt:lpstr>
      <vt:lpstr>SIG CBBF</vt:lpstr>
      <vt:lpstr>Valeur Ajoutée</vt:lpstr>
    </vt:vector>
  </TitlesOfParts>
  <Manager>IEL</Manager>
  <Company>IUT du Limousin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843GTDFATD</dc:title>
  <dc:subject>SIGCBBFTD2.1Tanche</dc:subject>
  <dc:creator>Daniel Antraigue</dc:creator>
  <cp:lastModifiedBy>BREISTROFF</cp:lastModifiedBy>
  <cp:lastPrinted>2013-01-19T19:45:16Z</cp:lastPrinted>
  <dcterms:created xsi:type="dcterms:W3CDTF">2001-09-24T14:05:00Z</dcterms:created>
  <dcterms:modified xsi:type="dcterms:W3CDTF">2013-01-20T10:07:37Z</dcterms:modified>
</cp:coreProperties>
</file>