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40" yWindow="60" windowWidth="9180" windowHeight="4245"/>
  </bookViews>
  <sheets>
    <sheet name="Travail 1" sheetId="1" r:id="rId1"/>
    <sheet name="Travail 2" sheetId="3" r:id="rId2"/>
  </sheets>
  <calcPr calcId="125725"/>
</workbook>
</file>

<file path=xl/calcChain.xml><?xml version="1.0" encoding="utf-8"?>
<calcChain xmlns="http://schemas.openxmlformats.org/spreadsheetml/2006/main">
  <c r="E9" i="3"/>
  <c r="F19" i="1"/>
  <c r="D18"/>
  <c r="D14"/>
  <c r="D13"/>
  <c r="D11"/>
  <c r="E11" s="1"/>
  <c r="D9"/>
  <c r="E5"/>
  <c r="D6"/>
  <c r="E6" s="1"/>
  <c r="F13" i="3"/>
  <c r="E10"/>
  <c r="F6"/>
  <c r="E6"/>
  <c r="E5"/>
  <c r="F5" s="1"/>
  <c r="E25" i="1"/>
  <c r="E21"/>
  <c r="D17"/>
  <c r="D16"/>
  <c r="D15"/>
  <c r="F14"/>
  <c r="D10"/>
  <c r="D8"/>
  <c r="D7"/>
  <c r="D5"/>
  <c r="C11"/>
  <c r="C18"/>
  <c r="C17"/>
  <c r="C16"/>
  <c r="C15"/>
  <c r="C14"/>
  <c r="C13"/>
  <c r="D10" i="3"/>
  <c r="D9"/>
  <c r="D6"/>
  <c r="D5"/>
  <c r="C10" i="1"/>
  <c r="C9"/>
  <c r="F15"/>
  <c r="E10"/>
  <c r="E8"/>
  <c r="F17"/>
  <c r="E9"/>
  <c r="E22"/>
  <c r="E7"/>
  <c r="E19" l="1"/>
  <c r="F9" i="3"/>
  <c r="F10"/>
  <c r="F16" i="1"/>
  <c r="F13"/>
  <c r="F18"/>
  <c r="F7" i="3" l="1"/>
  <c r="F11"/>
  <c r="E20" i="1"/>
  <c r="E23" s="1"/>
  <c r="E26" s="1"/>
  <c r="F12" i="3" l="1"/>
  <c r="F14" s="1"/>
  <c r="F15"/>
</calcChain>
</file>

<file path=xl/comments1.xml><?xml version="1.0" encoding="utf-8"?>
<comments xmlns="http://schemas.openxmlformats.org/spreadsheetml/2006/main">
  <authors>
    <author>Carlos JANUARIO</author>
  </authors>
  <commentList>
    <comment ref="C5" authorId="0">
      <text>
        <r>
          <rPr>
            <sz val="8"/>
            <color indexed="81"/>
            <rFont val="Tahoma"/>
            <family val="2"/>
          </rPr>
          <t>=&gt; Voir document 1</t>
        </r>
      </text>
    </comment>
    <comment ref="D5" authorId="0">
      <text>
        <r>
          <rPr>
            <sz val="8"/>
            <color indexed="81"/>
            <rFont val="Tahoma"/>
            <family val="2"/>
          </rPr>
          <t>=&gt; Coût de la matière première et des fournitures / Prix de vente HT
=&gt; (300 € x 40%) / 400 €</t>
        </r>
      </text>
    </comment>
    <comment ref="C6" authorId="0">
      <text>
        <r>
          <rPr>
            <sz val="8"/>
            <color indexed="81"/>
            <rFont val="Tahoma"/>
            <family val="2"/>
          </rPr>
          <t>=&gt; Voir document 1</t>
        </r>
      </text>
    </comment>
    <comment ref="D6" authorId="0">
      <text>
        <r>
          <rPr>
            <sz val="8"/>
            <color indexed="81"/>
            <rFont val="Tahoma"/>
            <family val="2"/>
          </rPr>
          <t>=&gt; Coût de production des produits semi-finis / Prix de vente HT
=&gt; ((300 € x 40%) + (300 € x 30 % x 80%) + (300 € x (20% + 10%) x 20%)) / 400 €</t>
        </r>
      </text>
    </comment>
    <comment ref="C7" authorId="0">
      <text>
        <r>
          <rPr>
            <sz val="8"/>
            <color indexed="81"/>
            <rFont val="Tahoma"/>
            <family val="2"/>
          </rPr>
          <t>=&gt; Voir document 1</t>
        </r>
      </text>
    </comment>
    <comment ref="D7" authorId="0">
      <text>
        <r>
          <rPr>
            <sz val="8"/>
            <color indexed="81"/>
            <rFont val="Tahoma"/>
            <family val="2"/>
          </rPr>
          <t>=&gt; Coût de production des produits finis / Prix de vente HT
=&gt; ((300 € x (40% + 30% + 20% + 10%))) / 400 €</t>
        </r>
      </text>
    </comment>
    <comment ref="C8" authorId="0">
      <text>
        <r>
          <rPr>
            <sz val="8"/>
            <color indexed="81"/>
            <rFont val="Tahoma"/>
            <family val="2"/>
          </rPr>
          <t>=&gt; Voir document 1</t>
        </r>
      </text>
    </comment>
    <comment ref="D8" authorId="0">
      <text>
        <r>
          <rPr>
            <sz val="8"/>
            <color indexed="81"/>
            <rFont val="Tahoma"/>
            <family val="2"/>
          </rPr>
          <t>=&gt; Coût de production des produits en-cours / Prix de vente HT
=&gt; ((300 € x 40%) + (300 € x 30 % x 50%) + (300 € x (20% + 10%) x 40%)) / 400 €</t>
        </r>
      </text>
    </comment>
    <comment ref="C9" authorId="0">
      <text>
        <r>
          <rPr>
            <sz val="8"/>
            <color indexed="81"/>
            <rFont val="Tahoma"/>
            <family val="2"/>
          </rPr>
          <t>=&gt; (30 /2) + 30</t>
        </r>
      </text>
    </comment>
    <comment ref="D9" authorId="0">
      <text>
        <r>
          <rPr>
            <sz val="8"/>
            <color indexed="81"/>
            <rFont val="Tahoma"/>
            <family val="2"/>
          </rPr>
          <t xml:space="preserve">=&gt; Créances TTC en France / Prix de vente HT
=&gt; (400 € x 1,20 x 80 %) / 400 € </t>
        </r>
      </text>
    </comment>
    <comment ref="C10" authorId="0">
      <text>
        <r>
          <rPr>
            <sz val="8"/>
            <color indexed="81"/>
            <rFont val="Tahoma"/>
            <family val="2"/>
          </rPr>
          <t>=&gt; (30 /2) + 60</t>
        </r>
      </text>
    </comment>
    <comment ref="D10" authorId="0">
      <text>
        <r>
          <rPr>
            <sz val="8"/>
            <color indexed="81"/>
            <rFont val="Tahoma"/>
            <family val="2"/>
          </rPr>
          <t xml:space="preserve">=&gt; Créances en Europe / Prix de vente HT
=&gt; (400 € x 20 %) / 400 € </t>
        </r>
      </text>
    </comment>
    <comment ref="C11" authorId="0">
      <text>
        <r>
          <rPr>
            <sz val="8"/>
            <color indexed="81"/>
            <rFont val="Tahoma"/>
            <family val="2"/>
          </rPr>
          <t>=&gt; (30 / 2) + 22</t>
        </r>
      </text>
    </comment>
    <comment ref="D11" authorId="0">
      <text>
        <r>
          <rPr>
            <sz val="8"/>
            <color indexed="81"/>
            <rFont val="Tahoma"/>
            <family val="2"/>
          </rPr>
          <t>TVA sur achats de matières 1ère, fournitures charges et autres charges externes / Prix de vente HT
=&gt; ((300 € x (40% + 20 % + 10%)) x 20 % / 400 €</t>
        </r>
      </text>
    </comment>
    <comment ref="C13" authorId="0">
      <text>
        <r>
          <rPr>
            <sz val="8"/>
            <color indexed="81"/>
            <rFont val="Tahoma"/>
            <family val="2"/>
          </rPr>
          <t>=&gt; ((30 /2) + 30) x 40%</t>
        </r>
      </text>
    </comment>
    <comment ref="D13" authorId="0">
      <text>
        <r>
          <rPr>
            <sz val="8"/>
            <color indexed="81"/>
            <rFont val="Tahoma"/>
            <family val="2"/>
          </rPr>
          <t>Achats de matières 1ère, fournitures charges et autres charges externes TTC / Prix de vente HT
=&gt; ((300 € x (40% + 20 % + 10%)) x 1,20 / 400 €</t>
        </r>
      </text>
    </comment>
    <comment ref="C14" authorId="0">
      <text>
        <r>
          <rPr>
            <sz val="8"/>
            <color indexed="81"/>
            <rFont val="Tahoma"/>
            <family val="2"/>
          </rPr>
          <t>=&gt; ((30 /2) + 60) x 50%</t>
        </r>
      </text>
    </comment>
    <comment ref="D14" authorId="0">
      <text>
        <r>
          <rPr>
            <sz val="8"/>
            <color indexed="81"/>
            <rFont val="Tahoma"/>
            <family val="2"/>
          </rPr>
          <t>Achats de matières 1ère, fournitures charges et autres charges externes TTC / Prix de vente HT
=&gt; ((300 € x (40% + 20 % + 10%)) x 1,20 / 400 €</t>
        </r>
      </text>
    </comment>
    <comment ref="C15" authorId="0">
      <text>
        <r>
          <rPr>
            <sz val="8"/>
            <color indexed="81"/>
            <rFont val="Tahoma"/>
            <family val="2"/>
          </rPr>
          <t>=&gt; (30 / 2)</t>
        </r>
      </text>
    </comment>
    <comment ref="D15" authorId="0">
      <text>
        <r>
          <rPr>
            <sz val="8"/>
            <color indexed="81"/>
            <rFont val="Tahoma"/>
            <family val="2"/>
          </rPr>
          <t>Main d'œuvre directe de production nette  / Prix de vente HT
=&gt; (300 € x 30 % x (100% - 20%)) x / 400 €</t>
        </r>
      </text>
    </comment>
    <comment ref="C16" authorId="0">
      <text>
        <r>
          <rPr>
            <sz val="8"/>
            <color indexed="81"/>
            <rFont val="Tahoma"/>
            <family val="2"/>
          </rPr>
          <t>=&gt; (30 / 2)</t>
        </r>
      </text>
    </comment>
    <comment ref="D16" authorId="0">
      <text>
        <r>
          <rPr>
            <sz val="8"/>
            <color indexed="81"/>
            <rFont val="Tahoma"/>
            <family val="2"/>
          </rPr>
          <t>Commissions nettes sur les ventes  / Prix de vente HT
=&gt; (400 € x 10 %) x / 400 €</t>
        </r>
      </text>
    </comment>
    <comment ref="C17" authorId="0">
      <text>
        <r>
          <rPr>
            <sz val="8"/>
            <color indexed="81"/>
            <rFont val="Tahoma"/>
            <family val="2"/>
          </rPr>
          <t>=&gt; (30 / 2) + 16</t>
        </r>
      </text>
    </comment>
    <comment ref="D17" authorId="0">
      <text>
        <r>
          <rPr>
            <sz val="8"/>
            <color indexed="81"/>
            <rFont val="Tahoma"/>
            <family val="2"/>
          </rPr>
          <t>Charges sociales de production / Prix de vente HT
=&gt; ((300 €  x 30%) x (20% + 40%)) / 400 €</t>
        </r>
      </text>
    </comment>
    <comment ref="C18" authorId="0">
      <text>
        <r>
          <rPr>
            <sz val="8"/>
            <color indexed="81"/>
            <rFont val="Tahoma"/>
            <family val="2"/>
          </rPr>
          <t>=&gt; (30 / 2) + 22</t>
        </r>
      </text>
    </comment>
    <comment ref="D18" authorId="0">
      <text>
        <r>
          <rPr>
            <sz val="8"/>
            <color indexed="81"/>
            <rFont val="Tahoma"/>
            <family val="2"/>
          </rPr>
          <t>=&gt; TVA sur les ventes en France / Prix de vente  HT
=&gt; (400 € x 80% x 19,6%) / 400 €</t>
        </r>
      </text>
    </comment>
    <comment ref="E20" authorId="0">
      <text>
        <r>
          <rPr>
            <sz val="8"/>
            <color indexed="81"/>
            <rFont val="Tahoma"/>
            <family val="2"/>
          </rPr>
          <t>=&gt; Besoins - Ressources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E21" authorId="0">
      <text>
        <r>
          <rPr>
            <sz val="8"/>
            <color indexed="81"/>
            <rFont val="Tahoma"/>
            <family val="2"/>
          </rPr>
          <t>=&gt; 1 500 unités x 400 €</t>
        </r>
      </text>
    </comment>
    <comment ref="E22" authorId="0">
      <text>
        <r>
          <rPr>
            <sz val="8"/>
            <color indexed="81"/>
            <rFont val="Tahoma"/>
            <family val="2"/>
          </rPr>
          <t>Chiffre d'affaires annuel / 360 jours</t>
        </r>
      </text>
    </comment>
    <comment ref="E23" authorId="0">
      <text>
        <r>
          <rPr>
            <sz val="8"/>
            <color indexed="81"/>
            <rFont val="Tahoma"/>
            <family val="2"/>
          </rPr>
          <t>Chiffre d'affaires par jour x BFRN en jours de chiffre d'affaires</t>
        </r>
      </text>
    </comment>
    <comment ref="E25" authorId="0">
      <text>
        <r>
          <rPr>
            <sz val="8"/>
            <color indexed="81"/>
            <rFont val="Tahoma"/>
            <family val="2"/>
          </rPr>
          <t xml:space="preserve">=&gt; Chiffre d'affaires par jour x Trésorerie en jours de chiffre d'affaires
</t>
        </r>
      </text>
    </comment>
    <comment ref="E26" authorId="0">
      <text>
        <r>
          <rPr>
            <sz val="8"/>
            <color indexed="81"/>
            <rFont val="Tahoma"/>
            <family val="2"/>
          </rPr>
          <t>=&gt; BFRN en valeur + Trésorerie en valeur</t>
        </r>
      </text>
    </comment>
  </commentList>
</comments>
</file>

<file path=xl/comments2.xml><?xml version="1.0" encoding="utf-8"?>
<comments xmlns="http://schemas.openxmlformats.org/spreadsheetml/2006/main">
  <authors>
    <author>Carlos JANUARIO</author>
  </authors>
  <commentList>
    <comment ref="E9" authorId="0">
      <text>
        <r>
          <rPr>
            <sz val="8"/>
            <color indexed="81"/>
            <rFont val="Tahoma"/>
            <family val="2"/>
          </rPr>
          <t xml:space="preserve">=&gt; Créances TTC à échéance en France / Prix de vente HT
=&gt; 400 € x 1,20 x 80 % x (10% - 30%) / 400 € 
</t>
        </r>
      </text>
    </comment>
    <comment ref="E10" authorId="0">
      <text>
        <r>
          <rPr>
            <sz val="8"/>
            <color indexed="81"/>
            <rFont val="Tahoma"/>
            <family val="2"/>
          </rPr>
          <t xml:space="preserve">=&gt; Créances TTC à échéance en France / Prix de vente HT
=&gt; 400 € x 1,196 x 80 % x (10% - 30%) / 400 € 
</t>
        </r>
      </text>
    </comment>
    <comment ref="F12" authorId="0">
      <text>
        <r>
          <rPr>
            <sz val="8"/>
            <color indexed="81"/>
            <rFont val="Tahoma"/>
            <family val="2"/>
          </rPr>
          <t xml:space="preserve">=&gt; BFRE actuel - BFRE modifié
</t>
        </r>
      </text>
    </comment>
    <comment ref="F14" authorId="0">
      <text>
        <r>
          <rPr>
            <sz val="8"/>
            <color indexed="81"/>
            <rFont val="Tahoma"/>
            <family val="2"/>
          </rPr>
          <t xml:space="preserve">=&gt; Diminution du BFRE en jours x Chiffre d'affaires par jour
</t>
        </r>
      </text>
    </comment>
    <comment ref="F15" authorId="0">
      <text>
        <r>
          <rPr>
            <sz val="8"/>
            <color indexed="81"/>
            <rFont val="Tahoma"/>
            <family val="2"/>
          </rPr>
          <t xml:space="preserve">=&gt; Amélioration de la trésorerie = Diminution du BFRE
</t>
        </r>
      </text>
    </comment>
  </commentList>
</comments>
</file>

<file path=xl/sharedStrings.xml><?xml version="1.0" encoding="utf-8"?>
<sst xmlns="http://schemas.openxmlformats.org/spreadsheetml/2006/main" count="46" uniqueCount="38">
  <si>
    <t>Durées Moyennes</t>
  </si>
  <si>
    <t>TVA déductible</t>
  </si>
  <si>
    <t>TVA collectée</t>
  </si>
  <si>
    <t>BFRN en jours</t>
  </si>
  <si>
    <t>Coefficients de structure</t>
  </si>
  <si>
    <t>BESOIN EN FONDS DE ROULEMENT D'EXPLOITATION
(méthode normative)</t>
  </si>
  <si>
    <t>Eléments</t>
  </si>
  <si>
    <t>Besoins</t>
  </si>
  <si>
    <t>Ressources</t>
  </si>
  <si>
    <t>Emplois</t>
  </si>
  <si>
    <t>Totaux</t>
  </si>
  <si>
    <t>Stocks de matières premières</t>
  </si>
  <si>
    <t>Stocks de produits finis</t>
  </si>
  <si>
    <t>BFRN en  valeur</t>
  </si>
  <si>
    <t>Chiffre d'affaires annuel</t>
  </si>
  <si>
    <t>Chiffre d'affaires par jour</t>
  </si>
  <si>
    <t>Stocks de produits semi-finis</t>
  </si>
  <si>
    <t>Stocks de produits en-cours</t>
  </si>
  <si>
    <t>Clients en France</t>
  </si>
  <si>
    <t>Clients en Europe</t>
  </si>
  <si>
    <t>Fournisseurs à 30 jours fin de mois</t>
  </si>
  <si>
    <t>Fournisseurs à 60 jours fin de mois</t>
  </si>
  <si>
    <t>Personnel : rémunérations</t>
  </si>
  <si>
    <t>Personnel : commissions</t>
  </si>
  <si>
    <t>Organismes sociaux</t>
  </si>
  <si>
    <t>Trésorerie en jours de chiffre d'affaires</t>
  </si>
  <si>
    <t>Trésorerie en valeur</t>
  </si>
  <si>
    <t>Fonds de roulement</t>
  </si>
  <si>
    <t>Situation actuelle</t>
  </si>
  <si>
    <t>Clients France</t>
  </si>
  <si>
    <t>Clients Export</t>
  </si>
  <si>
    <t>Situation prévue</t>
  </si>
  <si>
    <t>BFRE modifié en jours de CA</t>
  </si>
  <si>
    <t xml:space="preserve">Coefficients </t>
  </si>
  <si>
    <t>BFRE actuel en jours de chiffre d'affaires</t>
  </si>
  <si>
    <t>Diminution du BFRE en jours de chiffre d'affaires</t>
  </si>
  <si>
    <t>Diminution du BFRE en valeur</t>
  </si>
  <si>
    <t>Amélioration de la trésorerie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</si>
</sst>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#,##0.000"/>
    <numFmt numFmtId="167" formatCode="0.0"/>
  </numFmts>
  <fonts count="5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165" fontId="2" fillId="6" borderId="12" xfId="0" applyNumberFormat="1" applyFont="1" applyFill="1" applyBorder="1"/>
    <xf numFmtId="165" fontId="1" fillId="7" borderId="12" xfId="0" applyNumberFormat="1" applyFont="1" applyFill="1" applyBorder="1"/>
    <xf numFmtId="165" fontId="1" fillId="0" borderId="12" xfId="0" applyNumberFormat="1" applyFont="1" applyFill="1" applyBorder="1"/>
    <xf numFmtId="1" fontId="2" fillId="6" borderId="1" xfId="0" applyNumberFormat="1" applyFont="1" applyFill="1" applyBorder="1" applyAlignment="1">
      <alignment horizontal="center" vertical="center"/>
    </xf>
    <xf numFmtId="166" fontId="1" fillId="6" borderId="16" xfId="0" applyNumberFormat="1" applyFont="1" applyFill="1" applyBorder="1" applyAlignment="1">
      <alignment vertical="center"/>
    </xf>
    <xf numFmtId="166" fontId="2" fillId="0" borderId="30" xfId="0" applyNumberFormat="1" applyFont="1" applyFill="1" applyBorder="1"/>
    <xf numFmtId="166" fontId="2" fillId="6" borderId="12" xfId="0" applyNumberFormat="1" applyFont="1" applyFill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 wrapText="1"/>
    </xf>
    <xf numFmtId="164" fontId="2" fillId="0" borderId="12" xfId="0" applyNumberFormat="1" applyFont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vertical="center"/>
    </xf>
    <xf numFmtId="164" fontId="1" fillId="2" borderId="12" xfId="0" applyNumberFormat="1" applyFont="1" applyFill="1" applyBorder="1" applyAlignment="1" applyProtection="1">
      <alignment vertical="center"/>
    </xf>
    <xf numFmtId="10" fontId="2" fillId="0" borderId="0" xfId="0" applyNumberFormat="1" applyFont="1" applyAlignment="1" applyProtection="1">
      <alignment vertical="center"/>
    </xf>
    <xf numFmtId="4" fontId="2" fillId="0" borderId="21" xfId="0" applyNumberFormat="1" applyFont="1" applyFill="1" applyBorder="1" applyAlignment="1" applyProtection="1">
      <alignment horizontal="right" vertical="center" indent="3"/>
    </xf>
    <xf numFmtId="4" fontId="2" fillId="0" borderId="22" xfId="0" applyNumberFormat="1" applyFont="1" applyFill="1" applyBorder="1" applyAlignment="1" applyProtection="1">
      <alignment horizontal="right" vertical="center" indent="3"/>
    </xf>
    <xf numFmtId="0" fontId="2" fillId="0" borderId="2" xfId="0" applyFont="1" applyFill="1" applyBorder="1" applyAlignment="1" applyProtection="1">
      <alignment horizontal="left" vertical="center" indent="17"/>
    </xf>
    <xf numFmtId="0" fontId="2" fillId="0" borderId="20" xfId="0" applyFont="1" applyFill="1" applyBorder="1" applyAlignment="1" applyProtection="1">
      <alignment horizontal="left" vertical="center" indent="17"/>
    </xf>
    <xf numFmtId="0" fontId="2" fillId="0" borderId="17" xfId="0" applyFont="1" applyFill="1" applyBorder="1" applyAlignment="1" applyProtection="1">
      <alignment horizontal="left" vertical="center" indent="17"/>
    </xf>
    <xf numFmtId="0" fontId="2" fillId="0" borderId="3" xfId="0" applyFont="1" applyFill="1" applyBorder="1" applyAlignment="1" applyProtection="1">
      <alignment horizontal="left" vertical="center" indent="17"/>
    </xf>
    <xf numFmtId="0" fontId="2" fillId="0" borderId="13" xfId="0" applyFont="1" applyFill="1" applyBorder="1" applyAlignment="1" applyProtection="1">
      <alignment horizontal="left" vertical="center" indent="17"/>
    </xf>
    <xf numFmtId="0" fontId="2" fillId="0" borderId="14" xfId="0" applyFont="1" applyFill="1" applyBorder="1" applyAlignment="1" applyProtection="1">
      <alignment horizontal="left" vertical="center" indent="17"/>
    </xf>
    <xf numFmtId="0" fontId="1" fillId="5" borderId="2" xfId="0" applyFont="1" applyFill="1" applyBorder="1" applyAlignment="1" applyProtection="1">
      <alignment horizontal="left" vertical="center" indent="25"/>
    </xf>
    <xf numFmtId="0" fontId="1" fillId="5" borderId="20" xfId="0" applyFont="1" applyFill="1" applyBorder="1" applyAlignment="1" applyProtection="1">
      <alignment horizontal="left" vertical="center" indent="25"/>
    </xf>
    <xf numFmtId="0" fontId="1" fillId="5" borderId="17" xfId="0" applyFont="1" applyFill="1" applyBorder="1" applyAlignment="1" applyProtection="1">
      <alignment horizontal="left" vertical="center" indent="25"/>
    </xf>
    <xf numFmtId="4" fontId="2" fillId="0" borderId="15" xfId="0" applyNumberFormat="1" applyFont="1" applyFill="1" applyBorder="1" applyAlignment="1" applyProtection="1">
      <alignment horizontal="right" vertical="center" indent="3"/>
    </xf>
    <xf numFmtId="4" fontId="2" fillId="0" borderId="4" xfId="0" applyNumberFormat="1" applyFont="1" applyFill="1" applyBorder="1" applyAlignment="1" applyProtection="1">
      <alignment horizontal="right" vertical="center" indent="3"/>
    </xf>
    <xf numFmtId="0" fontId="2" fillId="0" borderId="23" xfId="0" applyFont="1" applyFill="1" applyBorder="1" applyAlignment="1" applyProtection="1">
      <alignment horizontal="left" vertical="center" indent="17"/>
    </xf>
    <xf numFmtId="0" fontId="2" fillId="0" borderId="24" xfId="0" applyFont="1" applyFill="1" applyBorder="1" applyAlignment="1" applyProtection="1">
      <alignment horizontal="left" vertical="center" indent="17"/>
    </xf>
    <xf numFmtId="0" fontId="2" fillId="0" borderId="25" xfId="0" applyFont="1" applyFill="1" applyBorder="1" applyAlignment="1" applyProtection="1">
      <alignment horizontal="left" vertical="center" indent="17"/>
    </xf>
    <xf numFmtId="4" fontId="2" fillId="0" borderId="26" xfId="0" applyNumberFormat="1" applyFont="1" applyFill="1" applyBorder="1" applyAlignment="1" applyProtection="1">
      <alignment horizontal="right" vertical="center" indent="3"/>
    </xf>
    <xf numFmtId="4" fontId="2" fillId="0" borderId="27" xfId="0" applyNumberFormat="1" applyFont="1" applyFill="1" applyBorder="1" applyAlignment="1" applyProtection="1">
      <alignment horizontal="right" vertical="center" indent="3"/>
    </xf>
    <xf numFmtId="3" fontId="2" fillId="0" borderId="21" xfId="0" applyNumberFormat="1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164" fontId="1" fillId="5" borderId="21" xfId="0" applyNumberFormat="1" applyFont="1" applyFill="1" applyBorder="1" applyAlignment="1" applyProtection="1">
      <alignment horizontal="center" vertical="center"/>
    </xf>
    <xf numFmtId="164" fontId="1" fillId="5" borderId="22" xfId="0" applyNumberFormat="1" applyFont="1" applyFill="1" applyBorder="1" applyAlignment="1" applyProtection="1">
      <alignment horizontal="center" vertical="center"/>
    </xf>
    <xf numFmtId="4" fontId="2" fillId="0" borderId="28" xfId="0" applyNumberFormat="1" applyFont="1" applyFill="1" applyBorder="1" applyAlignment="1" applyProtection="1">
      <alignment horizontal="right" vertical="center" indent="3"/>
    </xf>
    <xf numFmtId="4" fontId="2" fillId="0" borderId="29" xfId="0" applyNumberFormat="1" applyFont="1" applyFill="1" applyBorder="1" applyAlignment="1" applyProtection="1">
      <alignment horizontal="right" vertical="center" indent="3"/>
    </xf>
    <xf numFmtId="0" fontId="2" fillId="6" borderId="3" xfId="0" applyFont="1" applyFill="1" applyBorder="1" applyAlignment="1">
      <alignment horizontal="left" vertical="center" wrapText="1" indent="20"/>
    </xf>
    <xf numFmtId="0" fontId="2" fillId="6" borderId="13" xfId="0" applyFont="1" applyFill="1" applyBorder="1" applyAlignment="1">
      <alignment horizontal="left" vertical="center" wrapText="1" indent="20"/>
    </xf>
    <xf numFmtId="0" fontId="2" fillId="6" borderId="14" xfId="0" applyFont="1" applyFill="1" applyBorder="1" applyAlignment="1">
      <alignment horizontal="left" vertical="center" wrapText="1" indent="20"/>
    </xf>
    <xf numFmtId="0" fontId="2" fillId="6" borderId="2" xfId="0" applyFont="1" applyFill="1" applyBorder="1" applyAlignment="1">
      <alignment horizontal="left" indent="20"/>
    </xf>
    <xf numFmtId="0" fontId="2" fillId="6" borderId="20" xfId="0" applyFont="1" applyFill="1" applyBorder="1" applyAlignment="1">
      <alignment horizontal="left" indent="20"/>
    </xf>
    <xf numFmtId="0" fontId="2" fillId="6" borderId="17" xfId="0" applyFont="1" applyFill="1" applyBorder="1" applyAlignment="1">
      <alignment horizontal="left" indent="20"/>
    </xf>
    <xf numFmtId="0" fontId="2" fillId="6" borderId="2" xfId="0" applyFont="1" applyFill="1" applyBorder="1" applyAlignment="1">
      <alignment horizontal="left" indent="5"/>
    </xf>
    <xf numFmtId="0" fontId="2" fillId="6" borderId="17" xfId="0" applyFont="1" applyFill="1" applyBorder="1" applyAlignment="1">
      <alignment horizontal="left" indent="5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indent="5"/>
    </xf>
    <xf numFmtId="0" fontId="2" fillId="0" borderId="17" xfId="0" applyFont="1" applyBorder="1" applyAlignment="1">
      <alignment horizontal="left" indent="5"/>
    </xf>
    <xf numFmtId="0" fontId="1" fillId="5" borderId="2" xfId="0" applyFont="1" applyFill="1" applyBorder="1" applyAlignment="1">
      <alignment horizontal="left" vertical="center" wrapText="1" indent="20"/>
    </xf>
    <xf numFmtId="0" fontId="1" fillId="5" borderId="20" xfId="0" applyFont="1" applyFill="1" applyBorder="1" applyAlignment="1">
      <alignment horizontal="left" vertical="center" wrapText="1" indent="20"/>
    </xf>
    <xf numFmtId="0" fontId="1" fillId="5" borderId="17" xfId="0" applyFont="1" applyFill="1" applyBorder="1" applyAlignment="1">
      <alignment horizontal="left" vertical="center" wrapText="1" indent="20"/>
    </xf>
    <xf numFmtId="167" fontId="2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showGridLines="0" showZeros="0" tabSelected="1" zoomScaleNormal="100" workbookViewId="0">
      <selection activeCell="B2" sqref="B2:F2"/>
    </sheetView>
  </sheetViews>
  <sheetFormatPr baseColWidth="10" defaultRowHeight="15.75"/>
  <cols>
    <col min="1" max="1" width="3.7109375" style="15" customWidth="1"/>
    <col min="2" max="2" width="40.7109375" style="15" customWidth="1"/>
    <col min="3" max="6" width="12.7109375" style="15" customWidth="1"/>
    <col min="7" max="16384" width="11.42578125" style="15"/>
  </cols>
  <sheetData>
    <row r="1" spans="2:8" ht="16.5" thickBot="1">
      <c r="B1" s="14"/>
    </row>
    <row r="2" spans="2:8" ht="31.5" customHeight="1" thickBot="1">
      <c r="B2" s="55" t="s">
        <v>5</v>
      </c>
      <c r="C2" s="56"/>
      <c r="D2" s="56"/>
      <c r="E2" s="56"/>
      <c r="F2" s="57"/>
    </row>
    <row r="3" spans="2:8" ht="31.5" customHeight="1">
      <c r="B3" s="16" t="s">
        <v>6</v>
      </c>
      <c r="C3" s="17" t="s">
        <v>0</v>
      </c>
      <c r="D3" s="17" t="s">
        <v>4</v>
      </c>
      <c r="E3" s="17" t="s">
        <v>7</v>
      </c>
      <c r="F3" s="18" t="s">
        <v>8</v>
      </c>
    </row>
    <row r="4" spans="2:8" ht="15.75" customHeight="1">
      <c r="B4" s="19" t="s">
        <v>9</v>
      </c>
      <c r="C4" s="20"/>
      <c r="D4" s="21"/>
      <c r="E4" s="21"/>
      <c r="F4" s="22"/>
    </row>
    <row r="5" spans="2:8" ht="15.75" customHeight="1">
      <c r="B5" s="23" t="s">
        <v>11</v>
      </c>
      <c r="C5" s="24">
        <v>42</v>
      </c>
      <c r="D5" s="25">
        <f>(300*40%)/400</f>
        <v>0.3</v>
      </c>
      <c r="E5" s="26">
        <f>C5*D5</f>
        <v>12.6</v>
      </c>
      <c r="F5" s="22"/>
    </row>
    <row r="6" spans="2:8" ht="15.75" customHeight="1">
      <c r="B6" s="23" t="s">
        <v>16</v>
      </c>
      <c r="C6" s="24">
        <v>12</v>
      </c>
      <c r="D6" s="25">
        <f>((300*40%)+(300*30%*80%)+(300*(20%+10%)*20%))/400</f>
        <v>0.52500000000000002</v>
      </c>
      <c r="E6" s="26">
        <f t="shared" ref="E6" si="0">C6*D6</f>
        <v>6.3000000000000007</v>
      </c>
      <c r="F6" s="22"/>
    </row>
    <row r="7" spans="2:8" ht="15.75" customHeight="1">
      <c r="B7" s="23" t="s">
        <v>12</v>
      </c>
      <c r="C7" s="24">
        <v>6</v>
      </c>
      <c r="D7" s="25">
        <f>((300*(40%+30%+20%+10%)))/400</f>
        <v>0.74999999999999989</v>
      </c>
      <c r="E7" s="26">
        <f t="shared" ref="E7:E9" si="1">C7*D7</f>
        <v>4.4999999999999991</v>
      </c>
      <c r="F7" s="22"/>
    </row>
    <row r="8" spans="2:8" ht="15.75" customHeight="1">
      <c r="B8" s="23" t="s">
        <v>17</v>
      </c>
      <c r="C8" s="24">
        <v>4</v>
      </c>
      <c r="D8" s="25">
        <f>((300*40%)+(300*30%*50%)+(300*(20%+10%)*40%))/400</f>
        <v>0.50249999999999995</v>
      </c>
      <c r="E8" s="26">
        <f t="shared" ref="E8" si="2">C8*D8</f>
        <v>2.0099999999999998</v>
      </c>
      <c r="F8" s="22"/>
    </row>
    <row r="9" spans="2:8" ht="15.75" customHeight="1">
      <c r="B9" s="23" t="s">
        <v>18</v>
      </c>
      <c r="C9" s="24">
        <f>(30/2)+30</f>
        <v>45</v>
      </c>
      <c r="D9" s="25">
        <f>(400*80%*1.2)/400</f>
        <v>0.96</v>
      </c>
      <c r="E9" s="26">
        <f t="shared" si="1"/>
        <v>43.199999999999996</v>
      </c>
      <c r="F9" s="22"/>
    </row>
    <row r="10" spans="2:8" ht="15.75" customHeight="1">
      <c r="B10" s="23" t="s">
        <v>19</v>
      </c>
      <c r="C10" s="24">
        <f>(30/2)+60</f>
        <v>75</v>
      </c>
      <c r="D10" s="25">
        <f>(400*20%)/400</f>
        <v>0.2</v>
      </c>
      <c r="E10" s="26">
        <f t="shared" ref="E10" si="3">C10*D10</f>
        <v>15</v>
      </c>
      <c r="F10" s="22"/>
    </row>
    <row r="11" spans="2:8" ht="15.75" customHeight="1">
      <c r="B11" s="23" t="s">
        <v>1</v>
      </c>
      <c r="C11" s="24">
        <f>(30/2)+22</f>
        <v>37</v>
      </c>
      <c r="D11" s="27">
        <f>((300*(40%+20%+10%))*20%)/400</f>
        <v>0.10500000000000002</v>
      </c>
      <c r="E11" s="26">
        <f>C11*D11</f>
        <v>3.8850000000000007</v>
      </c>
      <c r="F11" s="22"/>
    </row>
    <row r="12" spans="2:8" ht="15.75" customHeight="1">
      <c r="B12" s="19" t="s">
        <v>8</v>
      </c>
      <c r="C12" s="28"/>
      <c r="D12" s="25"/>
      <c r="E12" s="21"/>
      <c r="F12" s="22"/>
    </row>
    <row r="13" spans="2:8" ht="15.75" customHeight="1">
      <c r="B13" s="29" t="s">
        <v>20</v>
      </c>
      <c r="C13" s="24">
        <f>((30/2)+30)*40%</f>
        <v>18</v>
      </c>
      <c r="D13" s="27">
        <f>((300*(40%+20%+10%))*1.2)/400</f>
        <v>0.63000000000000012</v>
      </c>
      <c r="E13" s="21"/>
      <c r="F13" s="30">
        <f t="shared" ref="F13:F18" si="4">C13*D13</f>
        <v>11.340000000000002</v>
      </c>
    </row>
    <row r="14" spans="2:8" ht="15.75" customHeight="1">
      <c r="B14" s="29" t="s">
        <v>21</v>
      </c>
      <c r="C14" s="86">
        <f>((30/2)+60)*50%</f>
        <v>37.5</v>
      </c>
      <c r="D14" s="27">
        <f>((300*(40%+20%+10%))*1.2)/400</f>
        <v>0.63000000000000012</v>
      </c>
      <c r="E14" s="21"/>
      <c r="F14" s="30">
        <f t="shared" si="4"/>
        <v>23.625000000000004</v>
      </c>
    </row>
    <row r="15" spans="2:8" ht="15.75" customHeight="1">
      <c r="B15" s="29" t="s">
        <v>22</v>
      </c>
      <c r="C15" s="24">
        <f>30/2</f>
        <v>15</v>
      </c>
      <c r="D15" s="27">
        <f>(300*30%*(100%-20%))/400</f>
        <v>0.18</v>
      </c>
      <c r="E15" s="21"/>
      <c r="F15" s="30">
        <f t="shared" ref="F15" si="5">C15*D15</f>
        <v>2.6999999999999997</v>
      </c>
      <c r="H15" s="31"/>
    </row>
    <row r="16" spans="2:8" ht="15.75" customHeight="1">
      <c r="B16" s="29" t="s">
        <v>23</v>
      </c>
      <c r="C16" s="24">
        <f>30/2</f>
        <v>15</v>
      </c>
      <c r="D16" s="27">
        <f>400*10%/400</f>
        <v>0.1</v>
      </c>
      <c r="E16" s="21"/>
      <c r="F16" s="30">
        <f t="shared" si="4"/>
        <v>1.5</v>
      </c>
      <c r="H16" s="31"/>
    </row>
    <row r="17" spans="2:8" ht="15.75" customHeight="1">
      <c r="B17" s="29" t="s">
        <v>24</v>
      </c>
      <c r="C17" s="24">
        <f>(30/2)+16</f>
        <v>31</v>
      </c>
      <c r="D17" s="27">
        <f>((300*30%)*(20%+40%))/400</f>
        <v>0.13500000000000001</v>
      </c>
      <c r="E17" s="21"/>
      <c r="F17" s="30">
        <f t="shared" si="4"/>
        <v>4.1850000000000005</v>
      </c>
    </row>
    <row r="18" spans="2:8" ht="15.75" customHeight="1">
      <c r="B18" s="29" t="s">
        <v>2</v>
      </c>
      <c r="C18" s="24">
        <f>(30/2)+22</f>
        <v>37</v>
      </c>
      <c r="D18" s="25">
        <f>(400*80%*20%)/400</f>
        <v>0.16</v>
      </c>
      <c r="E18" s="21"/>
      <c r="F18" s="30">
        <f t="shared" si="4"/>
        <v>5.92</v>
      </c>
    </row>
    <row r="19" spans="2:8" ht="15.75" customHeight="1">
      <c r="B19" s="58" t="s">
        <v>10</v>
      </c>
      <c r="C19" s="59"/>
      <c r="D19" s="59"/>
      <c r="E19" s="32">
        <f>SUM(E5:E11)</f>
        <v>87.49499999999999</v>
      </c>
      <c r="F19" s="33">
        <f>SUM(F13:F18)</f>
        <v>49.27000000000001</v>
      </c>
      <c r="H19" s="34"/>
    </row>
    <row r="20" spans="2:8" ht="15.75" customHeight="1">
      <c r="B20" s="43" t="s">
        <v>3</v>
      </c>
      <c r="C20" s="44"/>
      <c r="D20" s="45"/>
      <c r="E20" s="60">
        <f>E19-F19</f>
        <v>38.22499999999998</v>
      </c>
      <c r="F20" s="61"/>
    </row>
    <row r="21" spans="2:8" ht="15.75" customHeight="1">
      <c r="B21" s="37" t="s">
        <v>14</v>
      </c>
      <c r="C21" s="38"/>
      <c r="D21" s="39"/>
      <c r="E21" s="62">
        <f>1500*400</f>
        <v>600000</v>
      </c>
      <c r="F21" s="63"/>
    </row>
    <row r="22" spans="2:8" ht="15.75" customHeight="1">
      <c r="B22" s="37" t="s">
        <v>15</v>
      </c>
      <c r="C22" s="38"/>
      <c r="D22" s="39"/>
      <c r="E22" s="35">
        <f t="shared" ref="E22" si="6">E21/360</f>
        <v>1666.6666666666667</v>
      </c>
      <c r="F22" s="36"/>
    </row>
    <row r="23" spans="2:8" ht="15.75" customHeight="1">
      <c r="B23" s="48" t="s">
        <v>13</v>
      </c>
      <c r="C23" s="49"/>
      <c r="D23" s="50"/>
      <c r="E23" s="51">
        <f>E20*E22</f>
        <v>63708.333333333307</v>
      </c>
      <c r="F23" s="52"/>
    </row>
    <row r="24" spans="2:8" ht="15.75" customHeight="1">
      <c r="B24" s="37" t="s">
        <v>25</v>
      </c>
      <c r="C24" s="38"/>
      <c r="D24" s="39"/>
      <c r="E24" s="53">
        <v>10</v>
      </c>
      <c r="F24" s="54"/>
    </row>
    <row r="25" spans="2:8" ht="15.75" customHeight="1">
      <c r="B25" s="37" t="s">
        <v>26</v>
      </c>
      <c r="C25" s="38"/>
      <c r="D25" s="39"/>
      <c r="E25" s="35">
        <f>E24*E22</f>
        <v>16666.666666666668</v>
      </c>
      <c r="F25" s="36"/>
    </row>
    <row r="26" spans="2:8" ht="15.75" customHeight="1" thickBot="1">
      <c r="B26" s="40" t="s">
        <v>27</v>
      </c>
      <c r="C26" s="41"/>
      <c r="D26" s="42"/>
      <c r="E26" s="46">
        <f>E23+E25</f>
        <v>80374.999999999971</v>
      </c>
      <c r="F26" s="47"/>
    </row>
  </sheetData>
  <sheetProtection sheet="1" objects="1" scenarios="1"/>
  <mergeCells count="16">
    <mergeCell ref="B2:F2"/>
    <mergeCell ref="B19:D19"/>
    <mergeCell ref="E20:F20"/>
    <mergeCell ref="E21:F21"/>
    <mergeCell ref="E22:F22"/>
    <mergeCell ref="E25:F25"/>
    <mergeCell ref="B21:D21"/>
    <mergeCell ref="B22:D22"/>
    <mergeCell ref="B26:D26"/>
    <mergeCell ref="B20:D20"/>
    <mergeCell ref="E26:F26"/>
    <mergeCell ref="B23:D23"/>
    <mergeCell ref="E23:F23"/>
    <mergeCell ref="B25:D25"/>
    <mergeCell ref="B24:D24"/>
    <mergeCell ref="E24:F24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5"/>
  <sheetViews>
    <sheetView showGridLines="0" showZeros="0" zoomScaleNormal="100" workbookViewId="0">
      <selection activeCell="B2" sqref="B2:F2"/>
    </sheetView>
  </sheetViews>
  <sheetFormatPr baseColWidth="10" defaultRowHeight="15.75"/>
  <cols>
    <col min="1" max="1" width="3.7109375" style="1" customWidth="1"/>
    <col min="2" max="2" width="40.7109375" style="1" customWidth="1"/>
    <col min="3" max="6" width="12.7109375" style="1" customWidth="1"/>
    <col min="7" max="16384" width="11.42578125" style="1"/>
  </cols>
  <sheetData>
    <row r="1" spans="2:6" ht="16.5" thickBot="1">
      <c r="B1" s="2"/>
      <c r="C1" s="2"/>
    </row>
    <row r="2" spans="2:6" ht="33" customHeight="1" thickBot="1">
      <c r="B2" s="72" t="s">
        <v>5</v>
      </c>
      <c r="C2" s="73"/>
      <c r="D2" s="74"/>
      <c r="E2" s="74"/>
      <c r="F2" s="75"/>
    </row>
    <row r="3" spans="2:6" ht="31.5">
      <c r="B3" s="79" t="s">
        <v>6</v>
      </c>
      <c r="C3" s="80"/>
      <c r="D3" s="3" t="s">
        <v>0</v>
      </c>
      <c r="E3" s="3" t="s">
        <v>33</v>
      </c>
      <c r="F3" s="4" t="s">
        <v>7</v>
      </c>
    </row>
    <row r="4" spans="2:6">
      <c r="B4" s="76" t="s">
        <v>28</v>
      </c>
      <c r="C4" s="77"/>
      <c r="D4" s="77"/>
      <c r="E4" s="77"/>
      <c r="F4" s="78"/>
    </row>
    <row r="5" spans="2:6">
      <c r="B5" s="81" t="s">
        <v>29</v>
      </c>
      <c r="C5" s="82"/>
      <c r="D5" s="10">
        <f>'Travail 1'!C9</f>
        <v>45</v>
      </c>
      <c r="E5" s="6">
        <f>'Travail 1'!D9</f>
        <v>0.96</v>
      </c>
      <c r="F5" s="7">
        <f>D5*E5</f>
        <v>43.199999999999996</v>
      </c>
    </row>
    <row r="6" spans="2:6">
      <c r="B6" s="81" t="s">
        <v>30</v>
      </c>
      <c r="C6" s="82"/>
      <c r="D6" s="10">
        <f>'Travail 1'!C10</f>
        <v>75</v>
      </c>
      <c r="E6" s="6">
        <f>'Travail 1'!D10</f>
        <v>0.2</v>
      </c>
      <c r="F6" s="7">
        <f>D6*E6</f>
        <v>15</v>
      </c>
    </row>
    <row r="7" spans="2:6" ht="15.75" customHeight="1">
      <c r="B7" s="83" t="s">
        <v>34</v>
      </c>
      <c r="C7" s="84"/>
      <c r="D7" s="84"/>
      <c r="E7" s="85"/>
      <c r="F7" s="8">
        <f>F5+F6</f>
        <v>58.199999999999996</v>
      </c>
    </row>
    <row r="8" spans="2:6">
      <c r="B8" s="76" t="s">
        <v>31</v>
      </c>
      <c r="C8" s="77"/>
      <c r="D8" s="77"/>
      <c r="E8" s="77"/>
      <c r="F8" s="78"/>
    </row>
    <row r="9" spans="2:6">
      <c r="B9" s="81" t="s">
        <v>29</v>
      </c>
      <c r="C9" s="82"/>
      <c r="D9" s="10">
        <f>'Travail 1'!C9</f>
        <v>45</v>
      </c>
      <c r="E9" s="5">
        <f>400*80%*(100%-30%)*1.2/400</f>
        <v>0.67200000000000004</v>
      </c>
      <c r="F9" s="7">
        <f>D9*E9</f>
        <v>30.240000000000002</v>
      </c>
    </row>
    <row r="10" spans="2:6">
      <c r="B10" s="70" t="s">
        <v>30</v>
      </c>
      <c r="C10" s="71"/>
      <c r="D10" s="10">
        <f>'Travail 1'!C10</f>
        <v>75</v>
      </c>
      <c r="E10" s="5">
        <f>400*20%*(100%-30%)/400</f>
        <v>0.14000000000000001</v>
      </c>
      <c r="F10" s="7">
        <f>D10*E10</f>
        <v>10.500000000000002</v>
      </c>
    </row>
    <row r="11" spans="2:6" ht="15.75" customHeight="1">
      <c r="B11" s="83" t="s">
        <v>32</v>
      </c>
      <c r="C11" s="84"/>
      <c r="D11" s="84"/>
      <c r="E11" s="85"/>
      <c r="F11" s="9">
        <f>SUM(F9:F10)</f>
        <v>40.74</v>
      </c>
    </row>
    <row r="12" spans="2:6">
      <c r="B12" s="67" t="s">
        <v>35</v>
      </c>
      <c r="C12" s="68"/>
      <c r="D12" s="68"/>
      <c r="E12" s="69"/>
      <c r="F12" s="13">
        <f>F7-F11</f>
        <v>17.459999999999994</v>
      </c>
    </row>
    <row r="13" spans="2:6">
      <c r="B13" s="67" t="s">
        <v>15</v>
      </c>
      <c r="C13" s="68"/>
      <c r="D13" s="68"/>
      <c r="E13" s="69"/>
      <c r="F13" s="12">
        <f>'Travail 1'!E22</f>
        <v>1666.6666666666667</v>
      </c>
    </row>
    <row r="14" spans="2:6" ht="16.5" thickBot="1">
      <c r="B14" s="67" t="s">
        <v>36</v>
      </c>
      <c r="C14" s="68"/>
      <c r="D14" s="68"/>
      <c r="E14" s="69"/>
      <c r="F14" s="11">
        <f>F12*F13</f>
        <v>29099.999999999989</v>
      </c>
    </row>
    <row r="15" spans="2:6" ht="15.75" customHeight="1" thickBot="1">
      <c r="B15" s="64" t="s">
        <v>37</v>
      </c>
      <c r="C15" s="65"/>
      <c r="D15" s="65"/>
      <c r="E15" s="66"/>
      <c r="F15" s="11">
        <f>F14</f>
        <v>29099.999999999989</v>
      </c>
    </row>
  </sheetData>
  <sheetProtection sheet="1" objects="1" scenarios="1"/>
  <mergeCells count="14">
    <mergeCell ref="B2:F2"/>
    <mergeCell ref="B4:F4"/>
    <mergeCell ref="B3:C3"/>
    <mergeCell ref="B5:C5"/>
    <mergeCell ref="B11:E11"/>
    <mergeCell ref="B9:C9"/>
    <mergeCell ref="B6:C6"/>
    <mergeCell ref="B7:E7"/>
    <mergeCell ref="B8:F8"/>
    <mergeCell ref="B15:E15"/>
    <mergeCell ref="B14:E14"/>
    <mergeCell ref="B13:E13"/>
    <mergeCell ref="B12:E12"/>
    <mergeCell ref="B10:C10"/>
  </mergeCells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Travail 1</vt:lpstr>
      <vt:lpstr>Travail 2</vt:lpstr>
    </vt:vector>
  </TitlesOfParts>
  <Manager>GEA Brive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 FC-GTDFA- TD</dc:title>
  <dc:subject>BFRN : TD 1 Soldo</dc:subject>
  <dc:creator>Daniel Antraigue</dc:creator>
  <cp:lastModifiedBy>technicien</cp:lastModifiedBy>
  <cp:lastPrinted>2012-04-18T14:30:50Z</cp:lastPrinted>
  <dcterms:created xsi:type="dcterms:W3CDTF">2002-03-22T08:07:24Z</dcterms:created>
  <dcterms:modified xsi:type="dcterms:W3CDTF">2015-06-22T19:01:30Z</dcterms:modified>
  <cp:category>IEL</cp:category>
</cp:coreProperties>
</file>