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60" windowWidth="9180" windowHeight="4245"/>
  </bookViews>
  <sheets>
    <sheet name="Correction" sheetId="1" r:id="rId1"/>
  </sheets>
  <calcPr calcId="125725"/>
</workbook>
</file>

<file path=xl/calcChain.xml><?xml version="1.0" encoding="utf-8"?>
<calcChain xmlns="http://schemas.openxmlformats.org/spreadsheetml/2006/main">
  <c r="D15" i="1"/>
  <c r="D14"/>
  <c r="D13"/>
  <c r="D11"/>
  <c r="D10"/>
  <c r="D17" l="1"/>
  <c r="D19"/>
  <c r="D18"/>
  <c r="D16"/>
  <c r="G16" s="1"/>
  <c r="F21"/>
  <c r="D8"/>
  <c r="C18"/>
  <c r="C16"/>
  <c r="D7"/>
  <c r="F11"/>
  <c r="C10"/>
  <c r="C20"/>
  <c r="C11"/>
  <c r="C14"/>
  <c r="C13"/>
  <c r="G13" s="1"/>
  <c r="C9"/>
  <c r="D6"/>
  <c r="E25"/>
  <c r="E26" s="1"/>
  <c r="E24"/>
  <c r="H19"/>
  <c r="H18"/>
  <c r="E10"/>
  <c r="F8"/>
  <c r="G20"/>
  <c r="G17"/>
  <c r="G14"/>
  <c r="E6"/>
  <c r="E9"/>
  <c r="H15"/>
  <c r="G21" l="1"/>
  <c r="H21"/>
  <c r="G22" s="1"/>
  <c r="E7"/>
  <c r="E21" s="1"/>
  <c r="E22" l="1"/>
  <c r="E27" s="1"/>
</calcChain>
</file>

<file path=xl/comments1.xml><?xml version="1.0" encoding="utf-8"?>
<comments xmlns="http://schemas.openxmlformats.org/spreadsheetml/2006/main">
  <authors>
    <author>Carlos JANUARIO</author>
  </authors>
  <commentList>
    <comment ref="C6" authorId="0">
      <text>
        <r>
          <rPr>
            <sz val="8"/>
            <color indexed="81"/>
            <rFont val="Tahoma"/>
            <family val="2"/>
          </rPr>
          <t>=&gt; 60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jours</t>
        </r>
      </text>
    </comment>
    <comment ref="D6" authorId="0">
      <text>
        <r>
          <rPr>
            <sz val="8"/>
            <color indexed="81"/>
            <rFont val="Tahoma"/>
            <family val="2"/>
          </rPr>
          <t>=&gt; Coût de la de matières premières pour un produit / Prix de vente unitaire HT
=&gt; (1 300 kg x 4 € ) / 12 800 €</t>
        </r>
      </text>
    </comment>
    <comment ref="C7" authorId="0">
      <text>
        <r>
          <rPr>
            <sz val="8"/>
            <color indexed="81"/>
            <rFont val="Tahoma"/>
            <family val="2"/>
          </rPr>
          <t>=&gt; 30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jours</t>
        </r>
      </text>
    </comment>
    <comment ref="D7" authorId="0">
      <text>
        <r>
          <rPr>
            <sz val="8"/>
            <color indexed="81"/>
            <rFont val="Tahoma"/>
            <family val="2"/>
          </rPr>
          <t>=&gt; Coût de production variable d'un produit fini / Prix de vente unitaire HT
=&gt; ( 5 200 € + 800 €+ (46 heures x 50 € x 1,40)) / 12 800 €</t>
        </r>
      </text>
    </comment>
    <comment ref="C8" authorId="0">
      <text>
        <r>
          <rPr>
            <sz val="8"/>
            <color indexed="81"/>
            <rFont val="Tahoma"/>
            <family val="2"/>
          </rPr>
          <t>=&gt; 30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jours</t>
        </r>
      </text>
    </comment>
    <comment ref="D8" authorId="0">
      <text>
        <r>
          <rPr>
            <sz val="8"/>
            <color indexed="81"/>
            <rFont val="Tahoma"/>
            <family val="2"/>
          </rPr>
          <t>=&gt; Coût de production fixe mensueli / 30 jours
=&gt; ((90 000 € x 1,40) + 180 000 €) / 30 jours</t>
        </r>
      </text>
    </comment>
    <comment ref="C9" authorId="0">
      <text>
        <r>
          <rPr>
            <sz val="8"/>
            <color indexed="81"/>
            <rFont val="Tahoma"/>
            <family val="2"/>
          </rPr>
          <t xml:space="preserve">=&gt; ((60 + 90) / 2) = </t>
        </r>
        <r>
          <rPr>
            <b/>
            <sz val="8"/>
            <color indexed="81"/>
            <rFont val="Tahoma"/>
            <family val="2"/>
          </rPr>
          <t>75 jours</t>
        </r>
      </text>
    </comment>
    <comment ref="D9" authorId="0">
      <text>
        <r>
          <rPr>
            <sz val="8"/>
            <color indexed="81"/>
            <rFont val="Tahoma"/>
            <family val="2"/>
          </rPr>
          <t>CA TTC / CA HT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=&gt; (30/2) + 25 = </t>
        </r>
        <r>
          <rPr>
            <b/>
            <sz val="8"/>
            <color indexed="81"/>
            <rFont val="Tahoma"/>
            <family val="2"/>
          </rPr>
          <t>40 jours</t>
        </r>
      </text>
    </comment>
    <comment ref="D10" authorId="0">
      <text>
        <r>
          <rPr>
            <sz val="8"/>
            <color indexed="81"/>
            <rFont val="Tahoma"/>
            <family val="2"/>
          </rPr>
          <t>=&gt; TVA sur achats pour un produit / Prix de vente unitaire  HT
=&gt; ((5 200 € + 800 €) x 20 %) / 12 800 €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=&gt; (30/2) + 25 = </t>
        </r>
        <r>
          <rPr>
            <b/>
            <sz val="8"/>
            <color indexed="81"/>
            <rFont val="Tahoma"/>
            <family val="2"/>
          </rPr>
          <t>40 jours</t>
        </r>
      </text>
    </comment>
    <comment ref="D11" authorId="0">
      <text>
        <r>
          <rPr>
            <sz val="8"/>
            <color indexed="81"/>
            <rFont val="Tahoma"/>
            <family val="2"/>
          </rPr>
          <t>=&gt; TVA sur charges fixes mensuelles / 30 jours
=&gt; ((180 000 € x 50 % x 20 %) / 30 jours</t>
        </r>
      </text>
    </comment>
    <comment ref="C13" authorId="0">
      <text>
        <r>
          <rPr>
            <sz val="8"/>
            <color indexed="81"/>
            <rFont val="Tahoma"/>
            <family val="2"/>
          </rPr>
          <t xml:space="preserve">=&gt; ((60 + 90) / 2) + 10 = </t>
        </r>
        <r>
          <rPr>
            <b/>
            <sz val="8"/>
            <color indexed="81"/>
            <rFont val="Tahoma"/>
            <family val="2"/>
          </rPr>
          <t>85 jours</t>
        </r>
      </text>
    </comment>
    <comment ref="D13" authorId="0">
      <text>
        <r>
          <rPr>
            <sz val="8"/>
            <color indexed="81"/>
            <rFont val="Tahoma"/>
            <family val="2"/>
          </rPr>
          <t>=&gt; Coût de la de matières premières TTC pour un produit / Prix de vente unitaire HT
=&gt; (5 200 € x 1,20 ) / 12 800 €</t>
        </r>
      </text>
    </comment>
    <comment ref="C14" authorId="0">
      <text>
        <r>
          <rPr>
            <sz val="8"/>
            <color indexed="81"/>
            <rFont val="Tahoma"/>
            <family val="2"/>
          </rPr>
          <t xml:space="preserve">=&gt; ((60 + 90) / 2) + 10 = </t>
        </r>
        <r>
          <rPr>
            <b/>
            <sz val="8"/>
            <color indexed="81"/>
            <rFont val="Tahoma"/>
            <family val="2"/>
          </rPr>
          <t>85 jours</t>
        </r>
      </text>
    </comment>
    <comment ref="D14" authorId="0">
      <text>
        <r>
          <rPr>
            <sz val="8"/>
            <color indexed="81"/>
            <rFont val="Tahoma"/>
            <family val="2"/>
          </rPr>
          <t>=&gt; Coût des matièress  et fournitures TTC pour un produit / Prix de vente unitaire HT
=&gt; (800 € x 1,20 ) / 12 800 €</t>
        </r>
      </text>
    </comment>
    <comment ref="C15" authorId="0">
      <text>
        <r>
          <rPr>
            <sz val="8"/>
            <color indexed="81"/>
            <rFont val="Tahoma"/>
            <family val="2"/>
          </rPr>
          <t>=&gt; (30 / 2) + 15 = 30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jours</t>
        </r>
      </text>
    </comment>
    <comment ref="D15" authorId="0">
      <text>
        <r>
          <rPr>
            <sz val="8"/>
            <color indexed="81"/>
            <rFont val="Tahoma"/>
            <family val="2"/>
          </rPr>
          <t>=&gt; Coûts fixes mensuels  TTC / 30 jours
=&gt; ((180 000€ x 50% x 1,20) + (180 000 € *50%) / 30 jours</t>
        </r>
      </text>
    </comment>
    <comment ref="C16" authorId="0">
      <text>
        <r>
          <rPr>
            <sz val="8"/>
            <color indexed="81"/>
            <rFont val="Tahoma"/>
            <family val="2"/>
          </rPr>
          <t>=&gt; (30 / 2) + 5 = 20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jours</t>
        </r>
      </text>
    </comment>
    <comment ref="D16" authorId="0">
      <text>
        <r>
          <rPr>
            <sz val="8"/>
            <color indexed="81"/>
            <rFont val="Tahoma"/>
            <family val="2"/>
          </rPr>
          <t>=&gt; Main d'œuvre de production variable pour un produit nets / Prix de vente unitaire HT
=&gt; (50 € x 46 heures) / 12 800 €</t>
        </r>
      </text>
    </comment>
    <comment ref="C17" authorId="0">
      <text>
        <r>
          <rPr>
            <sz val="8"/>
            <color indexed="81"/>
            <rFont val="Tahoma"/>
            <family val="2"/>
          </rPr>
          <t>=&gt; (30 / 2) + 15 = 30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jours</t>
        </r>
      </text>
    </comment>
    <comment ref="D17" authorId="0">
      <text>
        <r>
          <rPr>
            <sz val="8"/>
            <color indexed="81"/>
            <rFont val="Tahoma"/>
            <family val="2"/>
          </rPr>
          <t>=&gt; Charges sociales variables pour un produit  / Prix de vente unitaire HT
=&gt; (50 € x 46 heures x 40%) / 12 800 €</t>
        </r>
      </text>
    </comment>
    <comment ref="C18" authorId="0">
      <text>
        <r>
          <rPr>
            <sz val="8"/>
            <color indexed="81"/>
            <rFont val="Tahoma"/>
            <family val="2"/>
          </rPr>
          <t>=&gt; (30 / 2) + 5 = 20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jours</t>
        </r>
      </text>
    </comment>
    <comment ref="D18" authorId="0">
      <text>
        <r>
          <rPr>
            <sz val="8"/>
            <color indexed="81"/>
            <rFont val="Tahoma"/>
            <family val="2"/>
          </rPr>
          <t>=&gt; Main d'œuvre de production fixe mensuelle / 30 jours
=&gt; 90 000 € / 30 jours</t>
        </r>
      </text>
    </comment>
    <comment ref="C19" authorId="0">
      <text>
        <r>
          <rPr>
            <sz val="8"/>
            <color indexed="81"/>
            <rFont val="Tahoma"/>
            <family val="2"/>
          </rPr>
          <t>=&gt; (30 / 2) + 15 = 30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jours</t>
        </r>
      </text>
    </comment>
    <comment ref="D19" authorId="0">
      <text>
        <r>
          <rPr>
            <sz val="8"/>
            <color indexed="81"/>
            <rFont val="Tahoma"/>
            <family val="2"/>
          </rPr>
          <t>=&gt;Charges sociales fixes mensuelles / 30 jours
=&gt; (90 000 € x 40%) / 30 jours</t>
        </r>
      </text>
    </comment>
    <comment ref="C20" authorId="0">
      <text>
        <r>
          <rPr>
            <sz val="8"/>
            <color indexed="81"/>
            <rFont val="Tahoma"/>
            <family val="2"/>
          </rPr>
          <t xml:space="preserve">=&gt; (30/2) + 25 = </t>
        </r>
        <r>
          <rPr>
            <b/>
            <sz val="8"/>
            <color indexed="81"/>
            <rFont val="Tahoma"/>
            <family val="2"/>
          </rPr>
          <t>40 jours</t>
        </r>
      </text>
    </comment>
    <comment ref="D20" authorId="0">
      <text>
        <r>
          <rPr>
            <sz val="8"/>
            <color indexed="81"/>
            <rFont val="Tahoma"/>
            <family val="2"/>
          </rPr>
          <t>20 % du CA HT</t>
        </r>
      </text>
    </comment>
    <comment ref="E22" authorId="0">
      <text>
        <r>
          <rPr>
            <sz val="8"/>
            <color indexed="81"/>
            <rFont val="Tahoma"/>
            <family val="2"/>
          </rPr>
          <t>Besoins variables - Ressources variables</t>
        </r>
      </text>
    </comment>
    <comment ref="G22" authorId="0">
      <text>
        <r>
          <rPr>
            <sz val="8"/>
            <color indexed="81"/>
            <rFont val="Tahoma"/>
            <family val="2"/>
          </rPr>
          <t>Besoins fixes  - Ressources fixes</t>
        </r>
      </text>
    </comment>
    <comment ref="E23" authorId="0">
      <text>
        <r>
          <rPr>
            <sz val="8"/>
            <color indexed="81"/>
            <rFont val="Tahoma"/>
            <family val="2"/>
          </rPr>
          <t>=&gt; Voir document</t>
        </r>
      </text>
    </comment>
    <comment ref="E24" authorId="0">
      <text>
        <r>
          <rPr>
            <sz val="8"/>
            <color indexed="81"/>
            <rFont val="Tahoma"/>
            <family val="2"/>
          </rPr>
          <t>=&gt; 120 boîtiers x 12 mois</t>
        </r>
      </text>
    </comment>
    <comment ref="E25" authorId="0">
      <text>
        <r>
          <rPr>
            <sz val="8"/>
            <color indexed="81"/>
            <rFont val="Tahoma"/>
            <family val="2"/>
          </rPr>
          <t>=&gt; Prix de vente unitaire hors taxes x Quantité annuelle</t>
        </r>
      </text>
    </comment>
    <comment ref="E26" authorId="0">
      <text>
        <r>
          <rPr>
            <sz val="8"/>
            <color indexed="81"/>
            <rFont val="Tahoma"/>
            <family val="2"/>
          </rPr>
          <t>CA HT annuel / 360 jours</t>
        </r>
      </text>
    </comment>
    <comment ref="E27" authorId="0">
      <text>
        <r>
          <rPr>
            <sz val="8"/>
            <color indexed="81"/>
            <rFont val="Tahoma"/>
            <family val="2"/>
          </rPr>
          <t>=&gt; BFR en jours x CA par jour + BFR fixe</t>
        </r>
      </text>
    </comment>
  </commentList>
</comments>
</file>

<file path=xl/sharedStrings.xml><?xml version="1.0" encoding="utf-8"?>
<sst xmlns="http://schemas.openxmlformats.org/spreadsheetml/2006/main" count="34" uniqueCount="31">
  <si>
    <t>Durées Moyennes</t>
  </si>
  <si>
    <t>TVA collectée</t>
  </si>
  <si>
    <t>Coefficients de structure</t>
  </si>
  <si>
    <t>BESOIN EN FONDS DE ROULEMENT D'EXPLOITATION
(méthode normative)</t>
  </si>
  <si>
    <t>Eléments</t>
  </si>
  <si>
    <t>Besoins</t>
  </si>
  <si>
    <t>Ressources</t>
  </si>
  <si>
    <t>Emplois</t>
  </si>
  <si>
    <t>Totaux</t>
  </si>
  <si>
    <t>Clients à 60 jours fin de mois</t>
  </si>
  <si>
    <t>Variables</t>
  </si>
  <si>
    <t>Fixes</t>
  </si>
  <si>
    <t>Chiffre d’affaires annuel en valeur</t>
  </si>
  <si>
    <t>Chiffre d'affaires par jour</t>
  </si>
  <si>
    <t>Stocks de matières premières</t>
  </si>
  <si>
    <t>Stocks de produits finis variables</t>
  </si>
  <si>
    <t>Stocks de produits finis fixes</t>
  </si>
  <si>
    <t>TVA déductible vaviable</t>
  </si>
  <si>
    <t>TVA déductible fixe</t>
  </si>
  <si>
    <t>Fournisseurs de matières premières</t>
  </si>
  <si>
    <t>Fournisseurs de matières et fournitures</t>
  </si>
  <si>
    <t>Fournisseurs : coûts fixes</t>
  </si>
  <si>
    <t>Personnel : salaires variables</t>
  </si>
  <si>
    <t>Charges sociales variables</t>
  </si>
  <si>
    <t>Personnel : salaires fixes</t>
  </si>
  <si>
    <t>Charges sociales fixes</t>
  </si>
  <si>
    <t>BFRN en jours de chiffre d'affaires HT</t>
  </si>
  <si>
    <t>BFRN fixe</t>
  </si>
  <si>
    <t>Prix de vente unitaire Hors Taxes</t>
  </si>
  <si>
    <t>Quantité annuelle</t>
  </si>
  <si>
    <t>BFR en  valeur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</si>
</sst>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5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4" borderId="9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4" fontId="2" fillId="0" borderId="2" xfId="0" applyNumberFormat="1" applyFont="1" applyBorder="1" applyAlignment="1" applyProtection="1">
      <alignment vertical="center"/>
    </xf>
    <xf numFmtId="4" fontId="2" fillId="0" borderId="10" xfId="0" applyNumberFormat="1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4" fontId="1" fillId="0" borderId="2" xfId="0" applyNumberFormat="1" applyFont="1" applyFill="1" applyBorder="1" applyAlignment="1" applyProtection="1">
      <alignment vertical="center"/>
    </xf>
    <xf numFmtId="4" fontId="1" fillId="0" borderId="10" xfId="0" applyNumberFormat="1" applyFont="1" applyFill="1" applyBorder="1" applyAlignment="1" applyProtection="1">
      <alignment vertical="center"/>
    </xf>
    <xf numFmtId="164" fontId="1" fillId="5" borderId="16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5" borderId="7" xfId="0" applyFont="1" applyFill="1" applyBorder="1" applyAlignment="1" applyProtection="1">
      <alignment vertical="center"/>
    </xf>
    <xf numFmtId="164" fontId="1" fillId="0" borderId="2" xfId="0" applyNumberFormat="1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left" vertical="center" indent="20"/>
    </xf>
    <xf numFmtId="0" fontId="2" fillId="6" borderId="3" xfId="0" applyFont="1" applyFill="1" applyBorder="1" applyAlignment="1" applyProtection="1">
      <alignment horizontal="left" vertical="center" indent="20"/>
    </xf>
    <xf numFmtId="165" fontId="1" fillId="0" borderId="2" xfId="0" applyNumberFormat="1" applyFont="1" applyFill="1" applyBorder="1" applyAlignment="1" applyProtection="1">
      <alignment vertical="center"/>
    </xf>
    <xf numFmtId="165" fontId="2" fillId="0" borderId="1" xfId="0" applyNumberFormat="1" applyFont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left" vertical="center" indent="20"/>
    </xf>
    <xf numFmtId="0" fontId="2" fillId="6" borderId="21" xfId="0" applyFont="1" applyFill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vertical="center"/>
    </xf>
    <xf numFmtId="165" fontId="2" fillId="0" borderId="1" xfId="0" applyNumberFormat="1" applyFont="1" applyFill="1" applyBorder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 indent="10"/>
    </xf>
    <xf numFmtId="4" fontId="2" fillId="0" borderId="10" xfId="0" applyNumberFormat="1" applyFont="1" applyFill="1" applyBorder="1" applyAlignment="1" applyProtection="1">
      <alignment horizontal="right" vertical="center" indent="10"/>
    </xf>
    <xf numFmtId="4" fontId="2" fillId="0" borderId="22" xfId="0" applyNumberFormat="1" applyFont="1" applyFill="1" applyBorder="1" applyAlignment="1" applyProtection="1">
      <alignment horizontal="right" vertical="center" indent="10"/>
    </xf>
    <xf numFmtId="4" fontId="2" fillId="0" borderId="23" xfId="0" applyNumberFormat="1" applyFont="1" applyFill="1" applyBorder="1" applyAlignment="1" applyProtection="1">
      <alignment horizontal="right" vertical="center" indent="10"/>
    </xf>
    <xf numFmtId="3" fontId="2" fillId="0" borderId="2" xfId="0" applyNumberFormat="1" applyFont="1" applyFill="1" applyBorder="1" applyAlignment="1" applyProtection="1">
      <alignment horizontal="right" vertical="center" indent="10"/>
    </xf>
    <xf numFmtId="3" fontId="2" fillId="0" borderId="8" xfId="0" applyNumberFormat="1" applyFont="1" applyFill="1" applyBorder="1" applyAlignment="1" applyProtection="1">
      <alignment horizontal="right" vertical="center" indent="10"/>
    </xf>
    <xf numFmtId="3" fontId="2" fillId="0" borderId="19" xfId="0" applyNumberFormat="1" applyFont="1" applyFill="1" applyBorder="1" applyAlignment="1" applyProtection="1">
      <alignment horizontal="right" vertical="center" indent="1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showGridLines="0" tabSelected="1" workbookViewId="0">
      <selection activeCell="B2" sqref="B2:H2"/>
    </sheetView>
  </sheetViews>
  <sheetFormatPr baseColWidth="10" defaultRowHeight="15.75"/>
  <cols>
    <col min="1" max="1" width="3.7109375" style="2" customWidth="1"/>
    <col min="2" max="2" width="46.7109375" style="2" customWidth="1"/>
    <col min="3" max="8" width="12.7109375" style="2" customWidth="1"/>
    <col min="9" max="16384" width="11.42578125" style="2"/>
  </cols>
  <sheetData>
    <row r="1" spans="2:8" ht="16.5" thickBot="1">
      <c r="B1" s="1"/>
    </row>
    <row r="2" spans="2:8" ht="31.5" customHeight="1" thickBot="1">
      <c r="B2" s="40" t="s">
        <v>3</v>
      </c>
      <c r="C2" s="41"/>
      <c r="D2" s="41"/>
      <c r="E2" s="41"/>
      <c r="F2" s="41"/>
      <c r="G2" s="41"/>
      <c r="H2" s="42"/>
    </row>
    <row r="3" spans="2:8">
      <c r="B3" s="45" t="s">
        <v>4</v>
      </c>
      <c r="C3" s="47" t="s">
        <v>0</v>
      </c>
      <c r="D3" s="47" t="s">
        <v>2</v>
      </c>
      <c r="E3" s="49" t="s">
        <v>5</v>
      </c>
      <c r="F3" s="51"/>
      <c r="G3" s="49" t="s">
        <v>6</v>
      </c>
      <c r="H3" s="50"/>
    </row>
    <row r="4" spans="2:8">
      <c r="B4" s="46"/>
      <c r="C4" s="48"/>
      <c r="D4" s="48"/>
      <c r="E4" s="16" t="s">
        <v>10</v>
      </c>
      <c r="F4" s="16" t="s">
        <v>11</v>
      </c>
      <c r="G4" s="16" t="s">
        <v>10</v>
      </c>
      <c r="H4" s="26" t="s">
        <v>11</v>
      </c>
    </row>
    <row r="5" spans="2:8" ht="15.75" customHeight="1">
      <c r="B5" s="3" t="s">
        <v>7</v>
      </c>
      <c r="C5" s="4"/>
      <c r="D5" s="4"/>
      <c r="E5" s="4"/>
      <c r="F5" s="5"/>
      <c r="G5" s="5"/>
      <c r="H5" s="6"/>
    </row>
    <row r="6" spans="2:8" ht="15.75" customHeight="1">
      <c r="B6" s="7" t="s">
        <v>14</v>
      </c>
      <c r="C6" s="32">
        <v>60</v>
      </c>
      <c r="D6" s="31">
        <f>((1300*4)/12800)</f>
        <v>0.40625</v>
      </c>
      <c r="E6" s="8">
        <f>C6*D6</f>
        <v>24.375</v>
      </c>
      <c r="F6" s="5"/>
      <c r="G6" s="5"/>
      <c r="H6" s="6"/>
    </row>
    <row r="7" spans="2:8" ht="15.75" customHeight="1">
      <c r="B7" s="7" t="s">
        <v>15</v>
      </c>
      <c r="C7" s="32">
        <v>30</v>
      </c>
      <c r="D7" s="31">
        <f>(5200+800+(46*50*1.4))/12800</f>
        <v>0.72031250000000002</v>
      </c>
      <c r="E7" s="8">
        <f t="shared" ref="E7" si="0">C7*D7</f>
        <v>21.609375</v>
      </c>
      <c r="F7" s="5"/>
      <c r="G7" s="5"/>
      <c r="H7" s="6"/>
    </row>
    <row r="8" spans="2:8" ht="15.75" customHeight="1">
      <c r="B8" s="7" t="s">
        <v>16</v>
      </c>
      <c r="C8" s="32">
        <v>30</v>
      </c>
      <c r="D8" s="31">
        <f>((90000*1.4)+180000)/30</f>
        <v>10200</v>
      </c>
      <c r="E8" s="8"/>
      <c r="F8" s="5">
        <f>C8*D8</f>
        <v>306000</v>
      </c>
      <c r="G8" s="5"/>
      <c r="H8" s="6"/>
    </row>
    <row r="9" spans="2:8" ht="15.75" customHeight="1">
      <c r="B9" s="7" t="s">
        <v>9</v>
      </c>
      <c r="C9" s="32">
        <f>(60+90)/2</f>
        <v>75</v>
      </c>
      <c r="D9" s="31">
        <v>1.2</v>
      </c>
      <c r="E9" s="8">
        <f>C9*D9</f>
        <v>90</v>
      </c>
      <c r="F9" s="5"/>
      <c r="G9" s="5"/>
      <c r="H9" s="6"/>
    </row>
    <row r="10" spans="2:8" ht="15.75" customHeight="1">
      <c r="B10" s="7" t="s">
        <v>17</v>
      </c>
      <c r="C10" s="9">
        <f>(30/2)+25</f>
        <v>40</v>
      </c>
      <c r="D10" s="31">
        <f>((5200+800)*20%)/12800</f>
        <v>9.375E-2</v>
      </c>
      <c r="E10" s="8">
        <f>C10*D10</f>
        <v>3.75</v>
      </c>
      <c r="F10" s="5"/>
      <c r="G10" s="5"/>
      <c r="H10" s="6"/>
    </row>
    <row r="11" spans="2:8" ht="15.75" customHeight="1">
      <c r="B11" s="7" t="s">
        <v>18</v>
      </c>
      <c r="C11" s="9">
        <f>(30/2)+25</f>
        <v>40</v>
      </c>
      <c r="D11" s="31">
        <f>(180000*50%*20%)/30</f>
        <v>600</v>
      </c>
      <c r="E11" s="8"/>
      <c r="F11" s="5">
        <f>C11*D11</f>
        <v>24000</v>
      </c>
      <c r="G11" s="5"/>
      <c r="H11" s="6"/>
    </row>
    <row r="12" spans="2:8" ht="15.75" customHeight="1">
      <c r="B12" s="3" t="s">
        <v>6</v>
      </c>
      <c r="C12" s="9"/>
      <c r="D12" s="31"/>
      <c r="E12" s="4"/>
      <c r="F12" s="5"/>
      <c r="G12" s="5"/>
      <c r="H12" s="6"/>
    </row>
    <row r="13" spans="2:8" ht="15.75" customHeight="1">
      <c r="B13" s="10" t="s">
        <v>19</v>
      </c>
      <c r="C13" s="32">
        <f>((60+90)/2)+10</f>
        <v>85</v>
      </c>
      <c r="D13" s="31">
        <f>(5200*1.2)/12800</f>
        <v>0.48749999999999999</v>
      </c>
      <c r="E13" s="4"/>
      <c r="F13" s="11"/>
      <c r="G13" s="8">
        <f>C13*D13</f>
        <v>41.4375</v>
      </c>
      <c r="H13" s="6"/>
    </row>
    <row r="14" spans="2:8" ht="15.75" customHeight="1">
      <c r="B14" s="10" t="s">
        <v>20</v>
      </c>
      <c r="C14" s="32">
        <f>((60+90)/2)+10</f>
        <v>85</v>
      </c>
      <c r="D14" s="31">
        <f>(800*1.2)/12800</f>
        <v>7.4999999999999997E-2</v>
      </c>
      <c r="E14" s="4"/>
      <c r="F14" s="11"/>
      <c r="G14" s="8">
        <f>C14*D14</f>
        <v>6.375</v>
      </c>
      <c r="H14" s="6"/>
    </row>
    <row r="15" spans="2:8" ht="15.75" customHeight="1">
      <c r="B15" s="10" t="s">
        <v>21</v>
      </c>
      <c r="C15" s="32">
        <v>30</v>
      </c>
      <c r="D15" s="31">
        <f>((180000*50%*1.2)+(180000*50%))/30</f>
        <v>6600</v>
      </c>
      <c r="E15" s="4"/>
      <c r="F15" s="11"/>
      <c r="G15" s="11"/>
      <c r="H15" s="6">
        <f>C15*D15</f>
        <v>198000</v>
      </c>
    </row>
    <row r="16" spans="2:8" ht="15.75" customHeight="1">
      <c r="B16" s="10" t="s">
        <v>22</v>
      </c>
      <c r="C16" s="32">
        <f>(30/2)+5</f>
        <v>20</v>
      </c>
      <c r="D16" s="31">
        <f>(50*46)/12800</f>
        <v>0.1796875</v>
      </c>
      <c r="E16" s="4"/>
      <c r="F16" s="11"/>
      <c r="G16" s="25">
        <f>C16*D16</f>
        <v>3.59375</v>
      </c>
      <c r="H16" s="6"/>
    </row>
    <row r="17" spans="2:8" ht="15.75" customHeight="1">
      <c r="B17" s="10" t="s">
        <v>23</v>
      </c>
      <c r="C17" s="32">
        <v>30</v>
      </c>
      <c r="D17" s="31">
        <f>(50*46*40%)/12800</f>
        <v>7.1874999999999994E-2</v>
      </c>
      <c r="E17" s="4"/>
      <c r="F17" s="11"/>
      <c r="G17" s="8">
        <f>C17*D17</f>
        <v>2.15625</v>
      </c>
      <c r="H17" s="6"/>
    </row>
    <row r="18" spans="2:8" ht="15.75" customHeight="1">
      <c r="B18" s="10" t="s">
        <v>24</v>
      </c>
      <c r="C18" s="32">
        <f>(30/2)+5</f>
        <v>20</v>
      </c>
      <c r="D18" s="31">
        <f>90000/30</f>
        <v>3000</v>
      </c>
      <c r="E18" s="4"/>
      <c r="F18" s="11"/>
      <c r="G18" s="4"/>
      <c r="H18" s="6">
        <f>C18*D18</f>
        <v>60000</v>
      </c>
    </row>
    <row r="19" spans="2:8" ht="15.75" customHeight="1">
      <c r="B19" s="10" t="s">
        <v>25</v>
      </c>
      <c r="C19" s="32">
        <v>30</v>
      </c>
      <c r="D19" s="31">
        <f>(90000*40%)/30</f>
        <v>1200</v>
      </c>
      <c r="E19" s="4"/>
      <c r="F19" s="11"/>
      <c r="G19" s="4"/>
      <c r="H19" s="6">
        <f>C19*D19</f>
        <v>36000</v>
      </c>
    </row>
    <row r="20" spans="2:8" ht="15.75" customHeight="1">
      <c r="B20" s="10" t="s">
        <v>1</v>
      </c>
      <c r="C20" s="9">
        <f>(30/2)+25</f>
        <v>40</v>
      </c>
      <c r="D20" s="31">
        <v>0.2</v>
      </c>
      <c r="E20" s="4"/>
      <c r="F20" s="29"/>
      <c r="G20" s="8">
        <f>C20*D20</f>
        <v>8</v>
      </c>
      <c r="H20" s="6"/>
    </row>
    <row r="21" spans="2:8" ht="15.75" customHeight="1">
      <c r="B21" s="43" t="s">
        <v>8</v>
      </c>
      <c r="C21" s="44"/>
      <c r="D21" s="44"/>
      <c r="E21" s="12">
        <f>SUM(E6:E11)</f>
        <v>139.734375</v>
      </c>
      <c r="F21" s="30">
        <f>SUM(F7:F13)</f>
        <v>330000</v>
      </c>
      <c r="G21" s="24">
        <f>SUM(G5:G20)</f>
        <v>61.5625</v>
      </c>
      <c r="H21" s="14">
        <f>SUM(H13:H20)</f>
        <v>294000</v>
      </c>
    </row>
    <row r="22" spans="2:8" ht="15.75" customHeight="1">
      <c r="B22" s="22" t="s">
        <v>26</v>
      </c>
      <c r="C22" s="18"/>
      <c r="D22" s="19"/>
      <c r="E22" s="20">
        <f>E21-G21</f>
        <v>78.171875</v>
      </c>
      <c r="F22" s="21" t="s">
        <v>27</v>
      </c>
      <c r="G22" s="13">
        <f>F21-H21</f>
        <v>36000</v>
      </c>
      <c r="H22" s="15"/>
    </row>
    <row r="23" spans="2:8" ht="15.75" customHeight="1">
      <c r="B23" s="23" t="s">
        <v>28</v>
      </c>
      <c r="C23" s="17"/>
      <c r="D23" s="17"/>
      <c r="E23" s="33">
        <v>12800</v>
      </c>
      <c r="F23" s="33"/>
      <c r="G23" s="33"/>
      <c r="H23" s="34"/>
    </row>
    <row r="24" spans="2:8" ht="15.75" customHeight="1">
      <c r="B24" s="23" t="s">
        <v>29</v>
      </c>
      <c r="C24" s="17"/>
      <c r="D24" s="17"/>
      <c r="E24" s="37">
        <f>120*12</f>
        <v>1440</v>
      </c>
      <c r="F24" s="38"/>
      <c r="G24" s="38"/>
      <c r="H24" s="39"/>
    </row>
    <row r="25" spans="2:8" ht="15.75" customHeight="1">
      <c r="B25" s="23" t="s">
        <v>12</v>
      </c>
      <c r="C25" s="17"/>
      <c r="D25" s="17"/>
      <c r="E25" s="33">
        <f>E23*E24</f>
        <v>18432000</v>
      </c>
      <c r="F25" s="33"/>
      <c r="G25" s="33"/>
      <c r="H25" s="34"/>
    </row>
    <row r="26" spans="2:8" ht="15.75" customHeight="1">
      <c r="B26" s="23" t="s">
        <v>13</v>
      </c>
      <c r="C26" s="17"/>
      <c r="D26" s="17"/>
      <c r="E26" s="33">
        <f>E25/360</f>
        <v>51200</v>
      </c>
      <c r="F26" s="33"/>
      <c r="G26" s="33"/>
      <c r="H26" s="34"/>
    </row>
    <row r="27" spans="2:8" ht="15.75" customHeight="1" thickBot="1">
      <c r="B27" s="27" t="s">
        <v>30</v>
      </c>
      <c r="C27" s="28"/>
      <c r="D27" s="28"/>
      <c r="E27" s="35">
        <f>E26*E22+G22</f>
        <v>4038400</v>
      </c>
      <c r="F27" s="35"/>
      <c r="G27" s="35"/>
      <c r="H27" s="36"/>
    </row>
  </sheetData>
  <sheetProtection sheet="1" objects="1" scenarios="1"/>
  <mergeCells count="12">
    <mergeCell ref="B2:H2"/>
    <mergeCell ref="B21:D21"/>
    <mergeCell ref="B3:B4"/>
    <mergeCell ref="C3:C4"/>
    <mergeCell ref="D3:D4"/>
    <mergeCell ref="G3:H3"/>
    <mergeCell ref="E3:F3"/>
    <mergeCell ref="E26:H26"/>
    <mergeCell ref="E27:H27"/>
    <mergeCell ref="E24:H24"/>
    <mergeCell ref="E25:H25"/>
    <mergeCell ref="E23:H23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Correction</vt:lpstr>
    </vt:vector>
  </TitlesOfParts>
  <Manager>GEA Brive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 FC-GTDFA- TD</dc:title>
  <dc:subject>BFRN : TD 1 Soldo</dc:subject>
  <dc:creator>Daniel Antraigue</dc:creator>
  <cp:lastModifiedBy>technicien</cp:lastModifiedBy>
  <cp:lastPrinted>2012-04-18T14:30:50Z</cp:lastPrinted>
  <dcterms:created xsi:type="dcterms:W3CDTF">2002-03-22T08:07:24Z</dcterms:created>
  <dcterms:modified xsi:type="dcterms:W3CDTF">2015-06-22T18:42:12Z</dcterms:modified>
  <cp:category>IEL</cp:category>
</cp:coreProperties>
</file>