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240" yWindow="60" windowWidth="9180" windowHeight="4245"/>
  </bookViews>
  <sheets>
    <sheet name="Correction" sheetId="1" r:id="rId1"/>
  </sheets>
  <calcPr calcId="125725"/>
</workbook>
</file>

<file path=xl/calcChain.xml><?xml version="1.0" encoding="utf-8"?>
<calcChain xmlns="http://schemas.openxmlformats.org/spreadsheetml/2006/main">
  <c r="F12" i="1"/>
  <c r="F13"/>
  <c r="D7"/>
  <c r="E7" s="1"/>
  <c r="F26"/>
  <c r="E26"/>
  <c r="F23"/>
  <c r="E23"/>
  <c r="F22"/>
  <c r="E22"/>
  <c r="D13"/>
  <c r="D12"/>
  <c r="D11"/>
  <c r="D10"/>
  <c r="D8"/>
  <c r="E8" s="1"/>
  <c r="D6"/>
  <c r="E6" s="1"/>
  <c r="D5"/>
  <c r="E5" s="1"/>
  <c r="D22"/>
  <c r="D23" s="1"/>
  <c r="D26" s="1"/>
  <c r="F11" l="1"/>
  <c r="F10"/>
  <c r="F14"/>
  <c r="E15"/>
  <c r="F15" l="1"/>
  <c r="E16" s="1"/>
  <c r="F24" l="1"/>
  <c r="F25" s="1"/>
  <c r="F27" s="1"/>
  <c r="E24"/>
  <c r="E25" s="1"/>
  <c r="E27" s="1"/>
  <c r="D24"/>
  <c r="D25" s="1"/>
  <c r="D27" s="1"/>
</calcChain>
</file>

<file path=xl/comments1.xml><?xml version="1.0" encoding="utf-8"?>
<comments xmlns="http://schemas.openxmlformats.org/spreadsheetml/2006/main">
  <authors>
    <author>Carlos JANUARIO</author>
  </authors>
  <commentList>
    <comment ref="C5" authorId="0">
      <text>
        <r>
          <rPr>
            <sz val="8"/>
            <color indexed="81"/>
            <rFont val="Tahoma"/>
            <family val="2"/>
          </rPr>
          <t>=&gt; 360 jours / 12 rotations</t>
        </r>
      </text>
    </comment>
    <comment ref="D5" authorId="0">
      <text>
        <r>
          <rPr>
            <sz val="8"/>
            <color indexed="81"/>
            <rFont val="Tahoma"/>
            <family val="2"/>
          </rPr>
          <t>Coût de la matière première / Prix de vente unitaire HT
=&gt; 60 € / 200 €</t>
        </r>
      </text>
    </comment>
    <comment ref="C6" authorId="0">
      <text>
        <r>
          <rPr>
            <sz val="8"/>
            <color indexed="81"/>
            <rFont val="Tahoma"/>
            <family val="2"/>
          </rPr>
          <t>=&gt; Voir document</t>
        </r>
      </text>
    </comment>
    <comment ref="D6" authorId="0">
      <text>
        <r>
          <rPr>
            <sz val="8"/>
            <color indexed="81"/>
            <rFont val="Tahoma"/>
            <family val="2"/>
          </rPr>
          <t>Coût de production / Prix de vente unitaire HT
=&gt; (60 € + 40 €) / 200 €</t>
        </r>
      </text>
    </comment>
    <comment ref="C7" authorId="0">
      <text>
        <r>
          <rPr>
            <sz val="8"/>
            <color indexed="81"/>
            <rFont val="Tahoma"/>
            <family val="2"/>
          </rPr>
          <t>=&gt; (30 x 20 %) + (60 x 30 %) + (90 x 40%)</t>
        </r>
      </text>
    </comment>
    <comment ref="D7" authorId="0">
      <text>
        <r>
          <rPr>
            <sz val="8"/>
            <color indexed="81"/>
            <rFont val="Tahoma"/>
            <family val="2"/>
          </rPr>
          <t>=&gt; (200 € x 1,20) /200 €</t>
        </r>
      </text>
    </comment>
    <comment ref="C8" authorId="0">
      <text>
        <r>
          <rPr>
            <sz val="8"/>
            <color indexed="81"/>
            <rFont val="Tahoma"/>
            <family val="2"/>
          </rPr>
          <t>=&gt; (30 / 2) + 25</t>
        </r>
      </text>
    </comment>
    <comment ref="D8" authorId="0">
      <text>
        <r>
          <rPr>
            <sz val="8"/>
            <color indexed="81"/>
            <rFont val="Tahoma"/>
            <family val="2"/>
          </rPr>
          <t>TVA sur achats de matières 1ère et de services divers / Prix de vente unitaire HT
=&gt; ((60 € + (200 € x 10%)) x 10 %) / 200 €</t>
        </r>
      </text>
    </comment>
    <comment ref="C10" authorId="0">
      <text>
        <r>
          <rPr>
            <sz val="8"/>
            <color indexed="81"/>
            <rFont val="Tahoma"/>
            <family val="2"/>
          </rPr>
          <t>=&gt; (30 / 2) + 60</t>
        </r>
      </text>
    </comment>
    <comment ref="D10" authorId="0">
      <text>
        <r>
          <rPr>
            <sz val="8"/>
            <color indexed="81"/>
            <rFont val="Tahoma"/>
            <family val="2"/>
          </rPr>
          <t>Achats de matières 1ère TTC / Prix de vente unitaire HT
=&gt; (60 €  x 1,10) / 200 €</t>
        </r>
      </text>
    </comment>
    <comment ref="C11" authorId="0">
      <text>
        <r>
          <rPr>
            <sz val="8"/>
            <color indexed="81"/>
            <rFont val="Tahoma"/>
            <family val="2"/>
          </rPr>
          <t>=&gt; (30 / 2) + 30</t>
        </r>
      </text>
    </comment>
    <comment ref="D11" authorId="0">
      <text>
        <r>
          <rPr>
            <sz val="8"/>
            <color indexed="81"/>
            <rFont val="Tahoma"/>
            <family val="2"/>
          </rPr>
          <t>Achats de services TTC / Prix de vente unitaire HT
=&gt; ((200 €  x 10%) x 1,10) / 200 €</t>
        </r>
      </text>
    </comment>
    <comment ref="C12" authorId="0">
      <text>
        <r>
          <rPr>
            <sz val="8"/>
            <color indexed="81"/>
            <rFont val="Tahoma"/>
            <family val="2"/>
          </rPr>
          <t>=&gt; (30 / 2)</t>
        </r>
      </text>
    </comment>
    <comment ref="D12" authorId="0">
      <text>
        <r>
          <rPr>
            <sz val="8"/>
            <color indexed="81"/>
            <rFont val="Tahoma"/>
            <family val="2"/>
          </rPr>
          <t>Salaires netsl de production et de distribution / Prix de vente unitaire HT
=&gt; ((40 €  + (200 € x 5%)) x (100% - 22%)) / 200 €</t>
        </r>
      </text>
    </comment>
    <comment ref="C13" authorId="0">
      <text>
        <r>
          <rPr>
            <sz val="8"/>
            <color indexed="81"/>
            <rFont val="Tahoma"/>
            <family val="2"/>
          </rPr>
          <t>=&gt; (30 / 2) + 15</t>
        </r>
      </text>
    </comment>
    <comment ref="D13" authorId="0">
      <text>
        <r>
          <rPr>
            <sz val="8"/>
            <color indexed="81"/>
            <rFont val="Tahoma"/>
            <family val="2"/>
          </rPr>
          <t>Charges socialesl de production et de distribution / Prix de vente unitaire HT
=&gt; ((40 €  + (200 € x 5%)) x (22% + 40%)) / 200 €</t>
        </r>
      </text>
    </comment>
    <comment ref="C14" authorId="0">
      <text>
        <r>
          <rPr>
            <sz val="8"/>
            <color indexed="81"/>
            <rFont val="Tahoma"/>
            <family val="2"/>
          </rPr>
          <t>=&gt; (30 / 2) + 25</t>
        </r>
      </text>
    </comment>
    <comment ref="D14" authorId="0">
      <text>
        <r>
          <rPr>
            <sz val="8"/>
            <color indexed="81"/>
            <rFont val="Tahoma"/>
            <family val="2"/>
          </rPr>
          <t>20 % du Prix de vente unitaire HT</t>
        </r>
      </text>
    </comment>
    <comment ref="D22" authorId="0">
      <text>
        <r>
          <rPr>
            <sz val="8"/>
            <color indexed="81"/>
            <rFont val="Tahoma"/>
            <family val="2"/>
          </rPr>
          <t>Prix de vente unitaire HT x Quantité</t>
        </r>
      </text>
    </comment>
    <comment ref="E22" authorId="0">
      <text>
        <r>
          <rPr>
            <sz val="8"/>
            <color indexed="81"/>
            <rFont val="Tahoma"/>
            <family val="2"/>
          </rPr>
          <t>Prix de vente unitaire HT x Quantité</t>
        </r>
      </text>
    </comment>
    <comment ref="F22" authorId="0">
      <text>
        <r>
          <rPr>
            <sz val="8"/>
            <color indexed="81"/>
            <rFont val="Tahoma"/>
            <family val="2"/>
          </rPr>
          <t>Prix de vente unitaire HT x Quantité</t>
        </r>
      </text>
    </comment>
    <comment ref="D23" authorId="0">
      <text>
        <r>
          <rPr>
            <sz val="8"/>
            <color indexed="81"/>
            <rFont val="Tahoma"/>
            <family val="2"/>
          </rPr>
          <t>Chiffre d'affaires annuel / 360 jours</t>
        </r>
      </text>
    </comment>
    <comment ref="E23" authorId="0">
      <text>
        <r>
          <rPr>
            <sz val="8"/>
            <color indexed="81"/>
            <rFont val="Tahoma"/>
            <family val="2"/>
          </rPr>
          <t>Chiffre d'affaires annuel / 360 jours</t>
        </r>
      </text>
    </comment>
    <comment ref="F23" authorId="0">
      <text>
        <r>
          <rPr>
            <sz val="8"/>
            <color indexed="81"/>
            <rFont val="Tahoma"/>
            <family val="2"/>
          </rPr>
          <t>Chiffre d'affaires annuel / 360 jours</t>
        </r>
      </text>
    </comment>
    <comment ref="D25" authorId="0">
      <text>
        <r>
          <rPr>
            <sz val="8"/>
            <color indexed="81"/>
            <rFont val="Tahoma"/>
            <family val="2"/>
          </rPr>
          <t>Chiffre d'affaires par jour x BFRN en jours de chiffre d'affaires</t>
        </r>
      </text>
    </comment>
    <comment ref="E25" authorId="0">
      <text>
        <r>
          <rPr>
            <sz val="8"/>
            <color indexed="81"/>
            <rFont val="Tahoma"/>
            <family val="2"/>
          </rPr>
          <t>Chiffre d'affaires par jour x BFRN en jours de chiffre d'affaires</t>
        </r>
      </text>
    </comment>
    <comment ref="F25" authorId="0">
      <text>
        <r>
          <rPr>
            <sz val="8"/>
            <color indexed="81"/>
            <rFont val="Tahoma"/>
            <family val="2"/>
          </rPr>
          <t>Chiffre d'affaires par jour x BFRN en jours de chiffre d'affaires</t>
        </r>
      </text>
    </comment>
    <comment ref="D26" authorId="0">
      <text>
        <r>
          <rPr>
            <sz val="8"/>
            <color indexed="81"/>
            <rFont val="Tahoma"/>
            <family val="2"/>
          </rPr>
          <t>Chiffre d'affaires par jour x 36 jours</t>
        </r>
      </text>
    </comment>
    <comment ref="E26" authorId="0">
      <text>
        <r>
          <rPr>
            <sz val="8"/>
            <color indexed="81"/>
            <rFont val="Tahoma"/>
            <family val="2"/>
          </rPr>
          <t>Chiffre d'affaires par jour x 36 jours</t>
        </r>
      </text>
    </comment>
    <comment ref="F26" authorId="0">
      <text>
        <r>
          <rPr>
            <sz val="8"/>
            <color indexed="81"/>
            <rFont val="Tahoma"/>
            <family val="2"/>
          </rPr>
          <t>Chiffre d'affaires par jour x 36 jours</t>
        </r>
      </text>
    </comment>
    <comment ref="D27" authorId="0">
      <text>
        <r>
          <rPr>
            <sz val="8"/>
            <color indexed="81"/>
            <rFont val="Tahoma"/>
            <family val="2"/>
          </rPr>
          <t>BFRN en valeur + Trésorerie en valeur</t>
        </r>
      </text>
    </comment>
    <comment ref="E27" authorId="0">
      <text>
        <r>
          <rPr>
            <sz val="8"/>
            <color indexed="81"/>
            <rFont val="Tahoma"/>
            <family val="2"/>
          </rPr>
          <t>BFRN en valeur + Trésorerie en valeur</t>
        </r>
      </text>
    </comment>
    <comment ref="F27" authorId="0">
      <text>
        <r>
          <rPr>
            <sz val="8"/>
            <color indexed="81"/>
            <rFont val="Tahoma"/>
            <family val="2"/>
          </rPr>
          <t>BFRN en valeur + Trésorerie en valeur</t>
        </r>
      </text>
    </comment>
  </commentList>
</comments>
</file>

<file path=xl/sharedStrings.xml><?xml version="1.0" encoding="utf-8"?>
<sst xmlns="http://schemas.openxmlformats.org/spreadsheetml/2006/main" count="34" uniqueCount="32">
  <si>
    <t>Durées Moyennes</t>
  </si>
  <si>
    <t>TVA déductible</t>
  </si>
  <si>
    <t>Personnel</t>
  </si>
  <si>
    <t>Organismes Sociaux</t>
  </si>
  <si>
    <t>TVA collectée</t>
  </si>
  <si>
    <t>BFRN en jours</t>
  </si>
  <si>
    <t>CA annuel</t>
  </si>
  <si>
    <t>CA par jour</t>
  </si>
  <si>
    <t>Coefficients de structure</t>
  </si>
  <si>
    <t>BESOIN EN FONDS DE ROULEMENT D'EXPLOITATION
(méthode normative)</t>
  </si>
  <si>
    <t>Eléments</t>
  </si>
  <si>
    <t>Besoins</t>
  </si>
  <si>
    <t>Ressources</t>
  </si>
  <si>
    <t>Emplois</t>
  </si>
  <si>
    <t>Totaux</t>
  </si>
  <si>
    <t>Stocks de matières premières</t>
  </si>
  <si>
    <t>Stocks de produits finis</t>
  </si>
  <si>
    <t>Quantité</t>
  </si>
  <si>
    <t>H1</t>
  </si>
  <si>
    <t>H2</t>
  </si>
  <si>
    <t>H3</t>
  </si>
  <si>
    <t>Prix de vente unitaire HT</t>
  </si>
  <si>
    <t>BFRN en  valeur</t>
  </si>
  <si>
    <t>BFRN en  jours de chiffre d'affaires</t>
  </si>
  <si>
    <t>FRNG en valeur</t>
  </si>
  <si>
    <t>FONDS DE ROULEMENT NET GLOBAL</t>
  </si>
  <si>
    <t>Moyens de faire diminuer le BFRE</t>
  </si>
  <si>
    <t>Clients</t>
  </si>
  <si>
    <t>Fournisseurs de matières premières</t>
  </si>
  <si>
    <t>Fournisseurs de services</t>
  </si>
  <si>
    <t>Trésorerie en valeur (36 jours de Chiffre d'affaires HT)</t>
  </si>
  <si>
    <t>Pour réduire le besoin en fonds de roulement d’exploitation (BFRE), il faut réduire la durée du crédit clients, encourager les paiements au comptant par les clients avec escompte conditionnel et demander aux clients le versement d’avances lors de leurs commandes.</t>
  </si>
</sst>
</file>

<file path=xl/styles.xml><?xml version="1.0" encoding="utf-8"?>
<styleSheet xmlns="http://schemas.openxmlformats.org/spreadsheetml/2006/main">
  <numFmts count="2">
    <numFmt numFmtId="164" formatCode="0.0000"/>
    <numFmt numFmtId="165" formatCode="#,##0.0000"/>
  </numFmts>
  <fonts count="4">
    <font>
      <sz val="10"/>
      <name val="Arial"/>
    </font>
    <font>
      <b/>
      <sz val="12"/>
      <name val="Times New Roman"/>
      <family val="1"/>
    </font>
    <font>
      <sz val="12"/>
      <name val="Times New Roman"/>
      <family val="1"/>
    </font>
    <font>
      <sz val="8"/>
      <color indexed="81"/>
      <name val="Tahoma"/>
      <family val="2"/>
    </font>
  </fonts>
  <fills count="6">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0">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vertical="center"/>
    </xf>
    <xf numFmtId="164" fontId="2" fillId="0" borderId="1" xfId="0" applyNumberFormat="1" applyFont="1" applyBorder="1" applyAlignment="1">
      <alignmen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164" fontId="2" fillId="0" borderId="12" xfId="0" applyNumberFormat="1"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4" fontId="2" fillId="0" borderId="12" xfId="0" applyNumberFormat="1" applyFont="1" applyFill="1" applyBorder="1" applyAlignment="1">
      <alignment vertical="center"/>
    </xf>
    <xf numFmtId="0" fontId="1" fillId="0" borderId="0" xfId="0" applyFont="1" applyFill="1" applyBorder="1" applyAlignment="1">
      <alignment horizontal="left" vertical="center" indent="25"/>
    </xf>
    <xf numFmtId="2" fontId="1"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wrapText="1"/>
    </xf>
    <xf numFmtId="4" fontId="2" fillId="0" borderId="12" xfId="0" applyNumberFormat="1" applyFont="1" applyFill="1" applyBorder="1" applyAlignment="1">
      <alignment horizontal="right" vertical="center"/>
    </xf>
    <xf numFmtId="4" fontId="2" fillId="0" borderId="16" xfId="0" applyNumberFormat="1" applyFont="1" applyFill="1" applyBorder="1" applyAlignment="1">
      <alignment vertical="center"/>
    </xf>
    <xf numFmtId="10" fontId="2" fillId="0" borderId="0" xfId="0" applyNumberFormat="1" applyFont="1" applyAlignment="1">
      <alignment vertical="center"/>
    </xf>
    <xf numFmtId="164" fontId="1" fillId="2" borderId="1" xfId="0" applyNumberFormat="1" applyFont="1" applyFill="1" applyBorder="1" applyAlignment="1">
      <alignment vertical="center"/>
    </xf>
    <xf numFmtId="164" fontId="1" fillId="2" borderId="12" xfId="0" applyNumberFormat="1" applyFont="1" applyFill="1" applyBorder="1" applyAlignment="1">
      <alignment vertical="center"/>
    </xf>
    <xf numFmtId="165" fontId="2" fillId="0" borderId="12" xfId="0" applyNumberFormat="1" applyFont="1" applyFill="1" applyBorder="1" applyAlignment="1">
      <alignment horizontal="center" vertical="center"/>
    </xf>
    <xf numFmtId="1" fontId="2"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pplyProtection="1">
      <alignment vertical="center"/>
      <protection locked="0"/>
    </xf>
    <xf numFmtId="164" fontId="2" fillId="0" borderId="1" xfId="0" applyNumberFormat="1" applyFont="1" applyFill="1" applyBorder="1" applyAlignment="1" applyProtection="1">
      <alignment horizontal="right" vertical="center"/>
      <protection locked="0"/>
    </xf>
    <xf numFmtId="3" fontId="2" fillId="0" borderId="12" xfId="0" applyNumberFormat="1" applyFont="1" applyFill="1" applyBorder="1" applyAlignment="1" applyProtection="1">
      <alignment vertical="center"/>
      <protection locked="0"/>
    </xf>
    <xf numFmtId="164" fontId="2" fillId="0" borderId="0" xfId="0" applyNumberFormat="1" applyFont="1" applyFill="1" applyBorder="1" applyAlignment="1" applyProtection="1">
      <alignment vertical="center"/>
      <protection locked="0"/>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4" fontId="2"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4" fontId="2" fillId="0" borderId="1" xfId="0" applyNumberFormat="1" applyFont="1" applyFill="1" applyBorder="1" applyAlignment="1">
      <alignment vertical="center"/>
    </xf>
    <xf numFmtId="165"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right" vertical="center"/>
    </xf>
    <xf numFmtId="0" fontId="2" fillId="0" borderId="20" xfId="0" applyFont="1" applyFill="1" applyBorder="1" applyAlignment="1">
      <alignment vertical="center"/>
    </xf>
    <xf numFmtId="4" fontId="2" fillId="0" borderId="12" xfId="0" applyNumberFormat="1" applyFont="1" applyFill="1" applyBorder="1" applyAlignment="1" applyProtection="1">
      <alignment vertical="center"/>
      <protection locked="0"/>
    </xf>
    <xf numFmtId="0" fontId="2" fillId="0" borderId="14" xfId="0" applyFont="1" applyFill="1" applyBorder="1" applyAlignment="1">
      <alignment vertical="center" wrapText="1"/>
    </xf>
    <xf numFmtId="4" fontId="2" fillId="0" borderId="21" xfId="0" applyNumberFormat="1" applyFont="1" applyFill="1" applyBorder="1" applyAlignment="1">
      <alignment vertical="center"/>
    </xf>
    <xf numFmtId="0" fontId="2" fillId="0" borderId="5"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justify" vertical="center" wrapText="1"/>
      <protection locked="0"/>
    </xf>
    <xf numFmtId="0" fontId="2" fillId="0" borderId="6" xfId="0" applyFont="1" applyFill="1" applyBorder="1" applyAlignment="1" applyProtection="1">
      <alignment horizontal="justify" vertical="center" wrapText="1"/>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6" xfId="0" applyFont="1" applyFill="1" applyBorder="1" applyAlignment="1">
      <alignment horizontal="center" vertical="center"/>
    </xf>
    <xf numFmtId="0" fontId="1" fillId="5" borderId="3" xfId="0" applyFont="1" applyFill="1" applyBorder="1" applyAlignment="1">
      <alignment horizontal="left" vertical="center" indent="25"/>
    </xf>
    <xf numFmtId="0" fontId="1" fillId="5" borderId="13" xfId="0" applyFont="1" applyFill="1" applyBorder="1" applyAlignment="1">
      <alignment horizontal="left" vertical="center" indent="25"/>
    </xf>
    <xf numFmtId="0" fontId="1" fillId="5" borderId="14" xfId="0" applyFont="1" applyFill="1" applyBorder="1" applyAlignment="1">
      <alignment horizontal="left" vertical="center" indent="25"/>
    </xf>
    <xf numFmtId="0" fontId="1" fillId="3" borderId="5"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164" fontId="1" fillId="5" borderId="15" xfId="0" applyNumberFormat="1" applyFont="1" applyFill="1" applyBorder="1" applyAlignment="1">
      <alignment horizontal="center" vertical="center"/>
    </xf>
    <xf numFmtId="164" fontId="1" fillId="5" borderId="4"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H30"/>
  <sheetViews>
    <sheetView showGridLines="0" showZeros="0" tabSelected="1" zoomScaleNormal="100" workbookViewId="0">
      <selection activeCell="D24" sqref="D24"/>
    </sheetView>
  </sheetViews>
  <sheetFormatPr baseColWidth="10" defaultRowHeight="15.75"/>
  <cols>
    <col min="1" max="1" width="3.7109375" style="1" customWidth="1"/>
    <col min="2" max="2" width="40.7109375" style="1" customWidth="1"/>
    <col min="3" max="6" width="12.7109375" style="1" customWidth="1"/>
    <col min="7" max="16384" width="11.42578125" style="1"/>
  </cols>
  <sheetData>
    <row r="1" spans="2:8" ht="16.5" thickBot="1">
      <c r="B1" s="2"/>
    </row>
    <row r="2" spans="2:8" ht="31.5" customHeight="1" thickBot="1">
      <c r="B2" s="53" t="s">
        <v>9</v>
      </c>
      <c r="C2" s="48"/>
      <c r="D2" s="48"/>
      <c r="E2" s="48"/>
      <c r="F2" s="49"/>
    </row>
    <row r="3" spans="2:8" ht="31.5" customHeight="1">
      <c r="B3" s="5" t="s">
        <v>10</v>
      </c>
      <c r="C3" s="6" t="s">
        <v>0</v>
      </c>
      <c r="D3" s="6" t="s">
        <v>8</v>
      </c>
      <c r="E3" s="6" t="s">
        <v>11</v>
      </c>
      <c r="F3" s="7" t="s">
        <v>12</v>
      </c>
    </row>
    <row r="4" spans="2:8" ht="15.75" customHeight="1">
      <c r="B4" s="8" t="s">
        <v>13</v>
      </c>
      <c r="C4" s="13"/>
      <c r="D4" s="3"/>
      <c r="E4" s="3"/>
      <c r="F4" s="9"/>
    </row>
    <row r="5" spans="2:8" ht="15.75" customHeight="1">
      <c r="B5" s="10" t="s">
        <v>15</v>
      </c>
      <c r="C5" s="28">
        <v>30</v>
      </c>
      <c r="D5" s="29">
        <f>60/200</f>
        <v>0.3</v>
      </c>
      <c r="E5" s="4">
        <f>C5*D5</f>
        <v>9</v>
      </c>
      <c r="F5" s="9"/>
    </row>
    <row r="6" spans="2:8" ht="15.75" customHeight="1">
      <c r="B6" s="10" t="s">
        <v>16</v>
      </c>
      <c r="C6" s="28">
        <v>20</v>
      </c>
      <c r="D6" s="29">
        <f>(60+40)/200</f>
        <v>0.5</v>
      </c>
      <c r="E6" s="4">
        <f t="shared" ref="E6:E7" si="0">C6*D6</f>
        <v>10</v>
      </c>
      <c r="F6" s="9"/>
    </row>
    <row r="7" spans="2:8" ht="15.75" customHeight="1">
      <c r="B7" s="10" t="s">
        <v>27</v>
      </c>
      <c r="C7" s="28">
        <v>60</v>
      </c>
      <c r="D7" s="29">
        <f>200*1.2/200</f>
        <v>1.2</v>
      </c>
      <c r="E7" s="4">
        <f t="shared" si="0"/>
        <v>72</v>
      </c>
      <c r="F7" s="9"/>
    </row>
    <row r="8" spans="2:8" ht="15.75" customHeight="1">
      <c r="B8" s="10" t="s">
        <v>1</v>
      </c>
      <c r="C8" s="28">
        <v>40</v>
      </c>
      <c r="D8" s="30">
        <f>((60+10%*200)*10%)/200</f>
        <v>0.04</v>
      </c>
      <c r="E8" s="4">
        <f>C8*D8</f>
        <v>1.6</v>
      </c>
      <c r="F8" s="9"/>
    </row>
    <row r="9" spans="2:8" ht="15.75" customHeight="1">
      <c r="B9" s="8" t="s">
        <v>12</v>
      </c>
      <c r="C9" s="15"/>
      <c r="D9" s="14"/>
      <c r="E9" s="3"/>
      <c r="F9" s="9"/>
    </row>
    <row r="10" spans="2:8" ht="15.75" customHeight="1">
      <c r="B10" s="11" t="s">
        <v>28</v>
      </c>
      <c r="C10" s="28">
        <v>75</v>
      </c>
      <c r="D10" s="30">
        <f>60*1.1/200</f>
        <v>0.33</v>
      </c>
      <c r="E10" s="3"/>
      <c r="F10" s="12">
        <f t="shared" ref="F10:F14" si="1">C10*D10</f>
        <v>24.75</v>
      </c>
    </row>
    <row r="11" spans="2:8" ht="15.75" customHeight="1">
      <c r="B11" s="11" t="s">
        <v>29</v>
      </c>
      <c r="C11" s="28">
        <v>45</v>
      </c>
      <c r="D11" s="30">
        <f>((200*10%)*1.1)/200</f>
        <v>0.11</v>
      </c>
      <c r="E11" s="3"/>
      <c r="F11" s="12">
        <f t="shared" si="1"/>
        <v>4.95</v>
      </c>
    </row>
    <row r="12" spans="2:8" ht="15.75" customHeight="1">
      <c r="B12" s="11" t="s">
        <v>2</v>
      </c>
      <c r="C12" s="28">
        <v>15</v>
      </c>
      <c r="D12" s="30">
        <f>((40+(200*5%))*(100%-22%))/200</f>
        <v>0.19500000000000001</v>
      </c>
      <c r="E12" s="3"/>
      <c r="F12" s="12">
        <f t="shared" si="1"/>
        <v>2.9250000000000003</v>
      </c>
      <c r="H12" s="32"/>
    </row>
    <row r="13" spans="2:8" ht="15.75" customHeight="1">
      <c r="B13" s="11" t="s">
        <v>3</v>
      </c>
      <c r="C13" s="28">
        <v>30</v>
      </c>
      <c r="D13" s="30">
        <f>((40+(200*5%))*(22%+40%))/200</f>
        <v>0.155</v>
      </c>
      <c r="E13" s="3"/>
      <c r="F13" s="12">
        <f t="shared" si="1"/>
        <v>4.6500000000000004</v>
      </c>
    </row>
    <row r="14" spans="2:8" ht="15.75" customHeight="1">
      <c r="B14" s="11" t="s">
        <v>4</v>
      </c>
      <c r="C14" s="28">
        <v>40</v>
      </c>
      <c r="D14" s="29">
        <v>0.2</v>
      </c>
      <c r="E14" s="3"/>
      <c r="F14" s="12">
        <f t="shared" si="1"/>
        <v>8</v>
      </c>
    </row>
    <row r="15" spans="2:8" ht="15.75" customHeight="1">
      <c r="B15" s="54" t="s">
        <v>14</v>
      </c>
      <c r="C15" s="55"/>
      <c r="D15" s="55"/>
      <c r="E15" s="25">
        <f>SUM(E5:E8)</f>
        <v>92.6</v>
      </c>
      <c r="F15" s="26">
        <f>SUM(F10:F14)</f>
        <v>45.274999999999999</v>
      </c>
      <c r="H15" s="24"/>
    </row>
    <row r="16" spans="2:8" ht="15.75" customHeight="1" thickBot="1">
      <c r="B16" s="50" t="s">
        <v>5</v>
      </c>
      <c r="C16" s="51"/>
      <c r="D16" s="52"/>
      <c r="E16" s="56">
        <f>E15-F15</f>
        <v>47.324999999999996</v>
      </c>
      <c r="F16" s="57"/>
    </row>
    <row r="17" spans="2:8" s="19" customFormat="1" ht="15.75" customHeight="1" thickBot="1">
      <c r="B17" s="17"/>
      <c r="C17" s="17"/>
      <c r="D17" s="17"/>
      <c r="E17" s="18"/>
      <c r="F17" s="18"/>
    </row>
    <row r="18" spans="2:8" s="19" customFormat="1" ht="15.75" customHeight="1" thickBot="1">
      <c r="B18" s="47" t="s">
        <v>25</v>
      </c>
      <c r="C18" s="48"/>
      <c r="D18" s="48"/>
      <c r="E18" s="48"/>
      <c r="F18" s="49"/>
    </row>
    <row r="19" spans="2:8" s="19" customFormat="1" ht="15.75" customHeight="1">
      <c r="B19" s="58" t="s">
        <v>10</v>
      </c>
      <c r="C19" s="59"/>
      <c r="D19" s="33" t="s">
        <v>18</v>
      </c>
      <c r="E19" s="33" t="s">
        <v>19</v>
      </c>
      <c r="F19" s="34" t="s">
        <v>20</v>
      </c>
    </row>
    <row r="20" spans="2:8" ht="15.75" customHeight="1">
      <c r="B20" s="20" t="s">
        <v>21</v>
      </c>
      <c r="C20" s="40"/>
      <c r="D20" s="35">
        <v>200</v>
      </c>
      <c r="E20" s="35">
        <v>200</v>
      </c>
      <c r="F20" s="41">
        <v>200</v>
      </c>
      <c r="H20" s="32"/>
    </row>
    <row r="21" spans="2:8" ht="15.75" customHeight="1">
      <c r="B21" s="20" t="s">
        <v>17</v>
      </c>
      <c r="C21" s="40"/>
      <c r="D21" s="36">
        <v>10000</v>
      </c>
      <c r="E21" s="36">
        <v>15000</v>
      </c>
      <c r="F21" s="31">
        <v>8000</v>
      </c>
    </row>
    <row r="22" spans="2:8" ht="15.75" customHeight="1">
      <c r="B22" s="20" t="s">
        <v>6</v>
      </c>
      <c r="C22" s="40"/>
      <c r="D22" s="37">
        <f>D20*D21</f>
        <v>2000000</v>
      </c>
      <c r="E22" s="37">
        <f t="shared" ref="E22:F22" si="2">E20*E21</f>
        <v>3000000</v>
      </c>
      <c r="F22" s="16">
        <f t="shared" si="2"/>
        <v>1600000</v>
      </c>
    </row>
    <row r="23" spans="2:8" ht="15.75" customHeight="1">
      <c r="B23" s="20" t="s">
        <v>7</v>
      </c>
      <c r="C23" s="40"/>
      <c r="D23" s="37">
        <f>D22/360</f>
        <v>5555.5555555555557</v>
      </c>
      <c r="E23" s="37">
        <f t="shared" ref="E23:F23" si="3">E22/360</f>
        <v>8333.3333333333339</v>
      </c>
      <c r="F23" s="16">
        <f t="shared" si="3"/>
        <v>4444.4444444444443</v>
      </c>
    </row>
    <row r="24" spans="2:8" ht="15.75" customHeight="1">
      <c r="B24" s="20" t="s">
        <v>23</v>
      </c>
      <c r="C24" s="40"/>
      <c r="D24" s="38">
        <f>E16</f>
        <v>47.324999999999996</v>
      </c>
      <c r="E24" s="38">
        <f>E16</f>
        <v>47.324999999999996</v>
      </c>
      <c r="F24" s="27">
        <f>E16</f>
        <v>47.324999999999996</v>
      </c>
    </row>
    <row r="25" spans="2:8" ht="15.75" customHeight="1">
      <c r="B25" s="20" t="s">
        <v>22</v>
      </c>
      <c r="C25" s="40"/>
      <c r="D25" s="39">
        <f>D24*D23</f>
        <v>262916.66666666663</v>
      </c>
      <c r="E25" s="39">
        <f t="shared" ref="E25:F25" si="4">E24*E23</f>
        <v>394375</v>
      </c>
      <c r="F25" s="22">
        <f t="shared" si="4"/>
        <v>210333.33333333331</v>
      </c>
    </row>
    <row r="26" spans="2:8" ht="15.75" customHeight="1">
      <c r="B26" s="20" t="s">
        <v>30</v>
      </c>
      <c r="C26" s="40"/>
      <c r="D26" s="37">
        <f>D23*36</f>
        <v>200000</v>
      </c>
      <c r="E26" s="37">
        <f t="shared" ref="E26:F26" si="5">E23*36</f>
        <v>300000</v>
      </c>
      <c r="F26" s="16">
        <f t="shared" si="5"/>
        <v>160000</v>
      </c>
    </row>
    <row r="27" spans="2:8" ht="15.75" customHeight="1" thickBot="1">
      <c r="B27" s="21" t="s">
        <v>24</v>
      </c>
      <c r="C27" s="42"/>
      <c r="D27" s="43">
        <f>D25+D26</f>
        <v>462916.66666666663</v>
      </c>
      <c r="E27" s="43">
        <f t="shared" ref="E27:F27" si="6">E25+E26</f>
        <v>694375</v>
      </c>
      <c r="F27" s="23">
        <f t="shared" si="6"/>
        <v>370333.33333333331</v>
      </c>
    </row>
    <row r="28" spans="2:8" ht="16.5" thickBot="1"/>
    <row r="29" spans="2:8" ht="16.5" thickBot="1">
      <c r="B29" s="47" t="s">
        <v>26</v>
      </c>
      <c r="C29" s="48"/>
      <c r="D29" s="48"/>
      <c r="E29" s="48"/>
      <c r="F29" s="49"/>
    </row>
    <row r="30" spans="2:8" ht="50.1" customHeight="1" thickBot="1">
      <c r="B30" s="44" t="s">
        <v>31</v>
      </c>
      <c r="C30" s="45"/>
      <c r="D30" s="45"/>
      <c r="E30" s="45"/>
      <c r="F30" s="46"/>
    </row>
  </sheetData>
  <sheetProtection sheet="1" objects="1" scenarios="1"/>
  <mergeCells count="8">
    <mergeCell ref="B30:F30"/>
    <mergeCell ref="B29:F29"/>
    <mergeCell ref="B16:D16"/>
    <mergeCell ref="B2:F2"/>
    <mergeCell ref="B15:D15"/>
    <mergeCell ref="E16:F16"/>
    <mergeCell ref="B19:C19"/>
    <mergeCell ref="B18:F18"/>
  </mergeCells>
  <phoneticPr fontId="0" type="noConversion"/>
  <pageMargins left="0.19685039370078741" right="0.19685039370078741" top="0.39370078740157483" bottom="0.39370078740157483"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Correction</vt:lpstr>
    </vt:vector>
  </TitlesOfParts>
  <Manager>GEA Brive</Manager>
  <Company>IUT du Limousin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 FC-GTDFA- TD</dc:title>
  <dc:subject>BFRN : TD 1 Soldo</dc:subject>
  <dc:creator>Daniel Antraigue</dc:creator>
  <cp:lastModifiedBy>technicien</cp:lastModifiedBy>
  <cp:lastPrinted>2012-04-18T14:30:50Z</cp:lastPrinted>
  <dcterms:created xsi:type="dcterms:W3CDTF">2002-03-22T08:07:24Z</dcterms:created>
  <dcterms:modified xsi:type="dcterms:W3CDTF">2015-06-17T18:37:57Z</dcterms:modified>
  <cp:category>IEL</cp:category>
</cp:coreProperties>
</file>