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40" yWindow="60" windowWidth="9180" windowHeight="4245"/>
  </bookViews>
  <sheets>
    <sheet name="Travail 1" sheetId="1" r:id="rId1"/>
    <sheet name="Travail 2" sheetId="2" r:id="rId2"/>
    <sheet name="Travail 3" sheetId="3" r:id="rId3"/>
  </sheets>
  <calcPr calcId="125725"/>
</workbook>
</file>

<file path=xl/calcChain.xml><?xml version="1.0" encoding="utf-8"?>
<calcChain xmlns="http://schemas.openxmlformats.org/spreadsheetml/2006/main">
  <c r="D12" i="2"/>
  <c r="D11"/>
  <c r="F11" s="1"/>
  <c r="D10"/>
  <c r="D9"/>
  <c r="F9" s="1"/>
  <c r="D6"/>
  <c r="D5"/>
  <c r="E5" s="1"/>
  <c r="E13" s="1"/>
  <c r="D15" i="1"/>
  <c r="D14"/>
  <c r="D13"/>
  <c r="F13" s="1"/>
  <c r="D10"/>
  <c r="E16" i="2"/>
  <c r="F12"/>
  <c r="F10"/>
  <c r="E7"/>
  <c r="E6"/>
  <c r="E20" i="1"/>
  <c r="E10"/>
  <c r="D8"/>
  <c r="D7"/>
  <c r="D6"/>
  <c r="D5"/>
  <c r="E6"/>
  <c r="E7"/>
  <c r="E8"/>
  <c r="E11"/>
  <c r="E5"/>
  <c r="E9"/>
  <c r="F14"/>
  <c r="F15"/>
  <c r="F16"/>
  <c r="F13" i="2" l="1"/>
  <c r="E14" s="1"/>
  <c r="E17" s="1"/>
  <c r="E17" i="1"/>
  <c r="F17"/>
  <c r="E18" l="1"/>
  <c r="E21" s="1"/>
</calcChain>
</file>

<file path=xl/comments1.xml><?xml version="1.0" encoding="utf-8"?>
<comments xmlns="http://schemas.openxmlformats.org/spreadsheetml/2006/main">
  <authors>
    <author>Carlos JANUARIO</author>
  </authors>
  <commentList>
    <comment ref="C5" authorId="0">
      <text>
        <r>
          <rPr>
            <sz val="8"/>
            <color indexed="81"/>
            <rFont val="Tahoma"/>
            <family val="2"/>
          </rPr>
          <t>Voir document.</t>
        </r>
      </text>
    </comment>
    <comment ref="D5" authorId="0">
      <text>
        <r>
          <rPr>
            <sz val="8"/>
            <color indexed="81"/>
            <rFont val="Tahoma"/>
            <family val="2"/>
          </rPr>
          <t>Coût d'achat des matières 1ères consommées / Chiffre d'affaires  HT
=&gt; 1 500 000 € / (5 740 800 € / 1,196)
=&gt; 1 500 000 € / 4 800 000 €</t>
        </r>
      </text>
    </comment>
    <comment ref="C6" authorId="0">
      <text>
        <r>
          <rPr>
            <sz val="8"/>
            <color indexed="81"/>
            <rFont val="Tahoma"/>
            <family val="2"/>
          </rPr>
          <t>Voir document.</t>
        </r>
      </text>
    </comment>
    <comment ref="D6" authorId="0">
      <text>
        <r>
          <rPr>
            <sz val="8"/>
            <color indexed="81"/>
            <rFont val="Tahoma"/>
            <family val="2"/>
          </rPr>
          <t>Coût de production des produits en-cours / Chiffre d'affaires HT
=&gt; (1 500 000 € + 250 000 € / 2 + 2 100 000 € /  2) / 4 800 000 €</t>
        </r>
      </text>
    </comment>
    <comment ref="C7" authorId="0">
      <text>
        <r>
          <rPr>
            <sz val="8"/>
            <color indexed="81"/>
            <rFont val="Tahoma"/>
            <family val="2"/>
          </rPr>
          <t>Voir document.</t>
        </r>
      </text>
    </comment>
    <comment ref="D7" authorId="0">
      <text>
        <r>
          <rPr>
            <sz val="8"/>
            <color indexed="81"/>
            <rFont val="Tahoma"/>
            <family val="2"/>
          </rPr>
          <t>Coût de production des produits finis vendus / Chiffre d'affaires HT
=&gt; (1 500 000 € + 250 000 € + 2 100 000 €) / 4 800 000 €</t>
        </r>
      </text>
    </comment>
    <comment ref="C8" authorId="0">
      <text>
        <r>
          <rPr>
            <sz val="8"/>
            <color indexed="81"/>
            <rFont val="Tahoma"/>
            <family val="2"/>
          </rPr>
          <t>Voir document.</t>
        </r>
      </text>
    </comment>
    <comment ref="D8" authorId="0">
      <text>
        <r>
          <rPr>
            <sz val="8"/>
            <color indexed="81"/>
            <rFont val="Tahoma"/>
            <family val="2"/>
          </rPr>
          <t>Achats d'emballages / Chiffre d'affaires HT
=&gt; 210 000 € / 4 800 000 €</t>
        </r>
      </text>
    </comment>
    <comment ref="C9" authorId="0">
      <text>
        <r>
          <rPr>
            <sz val="8"/>
            <color indexed="81"/>
            <rFont val="Tahoma"/>
            <family val="2"/>
          </rPr>
          <t>Voir document.</t>
        </r>
      </text>
    </comment>
    <comment ref="D9" authorId="0">
      <text>
        <r>
          <rPr>
            <sz val="8"/>
            <color indexed="81"/>
            <rFont val="Tahoma"/>
            <family val="2"/>
          </rPr>
          <t>Chiffre d'affaires TTC / Chiffre d'affaires HT
= 5 760 000 / 4 800 000</t>
        </r>
      </text>
    </comment>
    <comment ref="C10" authorId="0">
      <text>
        <r>
          <rPr>
            <sz val="8"/>
            <color indexed="81"/>
            <rFont val="Tahoma"/>
            <family val="2"/>
          </rPr>
          <t>(30/2) + 20 = 35 jours</t>
        </r>
      </text>
    </comment>
    <comment ref="D10" authorId="0">
      <text>
        <r>
          <rPr>
            <sz val="8"/>
            <color indexed="81"/>
            <rFont val="Tahoma"/>
            <family val="2"/>
          </rPr>
          <t>Achats x 19,6 % / Chiffre d'affaires HT
=&gt; (1 500 000 € + 250 000 € + 2 100 000 € + 210 000 €) x 20 % / 4 800 000 €</t>
        </r>
      </text>
    </comment>
    <comment ref="C11" authorId="0">
      <text>
        <r>
          <rPr>
            <sz val="8"/>
            <color indexed="81"/>
            <rFont val="Tahoma"/>
            <family val="2"/>
          </rPr>
          <t>Voir document.</t>
        </r>
      </text>
    </comment>
    <comment ref="C13" authorId="0">
      <text>
        <r>
          <rPr>
            <sz val="8"/>
            <color indexed="81"/>
            <rFont val="Tahoma"/>
            <family val="2"/>
          </rPr>
          <t>Voir document.</t>
        </r>
      </text>
    </comment>
    <comment ref="D13" authorId="0">
      <text>
        <r>
          <rPr>
            <sz val="8"/>
            <color indexed="81"/>
            <rFont val="Tahoma"/>
            <family val="2"/>
          </rPr>
          <t>Achats de matières premières TTC / Chiffre d'affaires HT
=&gt; (1 500 000 € x 1,20) / 4 800 000 €</t>
        </r>
      </text>
    </comment>
    <comment ref="C14" authorId="0">
      <text>
        <r>
          <rPr>
            <sz val="8"/>
            <color indexed="81"/>
            <rFont val="Tahoma"/>
            <family val="2"/>
          </rPr>
          <t>Voir document.</t>
        </r>
      </text>
    </comment>
    <comment ref="D14" authorId="0">
      <text>
        <r>
          <rPr>
            <sz val="8"/>
            <color indexed="81"/>
            <rFont val="Tahoma"/>
            <family val="2"/>
          </rPr>
          <t>Achats d'emballages TTC / Chiffre d'affaires HT
=&gt; (210 000 € x 1,20) / 4 800 000 €</t>
        </r>
      </text>
    </comment>
    <comment ref="C15" authorId="0">
      <text>
        <r>
          <rPr>
            <sz val="8"/>
            <color indexed="81"/>
            <rFont val="Tahoma"/>
            <family val="2"/>
          </rPr>
          <t>Voir document.</t>
        </r>
      </text>
    </comment>
    <comment ref="D15" authorId="0">
      <text>
        <r>
          <rPr>
            <sz val="8"/>
            <color indexed="81"/>
            <rFont val="Tahoma"/>
            <family val="2"/>
          </rPr>
          <t>Autres achats TTC / Chiffre d'affaires HT
=&gt; ((250  000 € + 2 100 000 €) x 1,20) / 4 800 000 €</t>
        </r>
      </text>
    </comment>
    <comment ref="C16" authorId="0">
      <text>
        <r>
          <rPr>
            <sz val="8"/>
            <color indexed="81"/>
            <rFont val="Tahoma"/>
            <family val="2"/>
          </rPr>
          <t>(30/2) + 20 = 35 jours</t>
        </r>
      </text>
    </comment>
    <comment ref="D16" authorId="0">
      <text>
        <r>
          <rPr>
            <sz val="8"/>
            <color indexed="81"/>
            <rFont val="Tahoma"/>
            <family val="2"/>
          </rPr>
          <t>20
20 % du Chiffre d'affaires HT</t>
        </r>
      </text>
    </comment>
    <comment ref="E18" authorId="0">
      <text>
        <r>
          <rPr>
            <sz val="8"/>
            <color indexed="81"/>
            <rFont val="Tahoma"/>
            <family val="2"/>
          </rPr>
          <t>Besoins - Ressources</t>
        </r>
      </text>
    </comment>
  </commentList>
</comments>
</file>

<file path=xl/comments2.xml><?xml version="1.0" encoding="utf-8"?>
<comments xmlns="http://schemas.openxmlformats.org/spreadsheetml/2006/main">
  <authors>
    <author>Carlos JANUARIO</author>
  </authors>
  <commentList>
    <comment ref="C5" authorId="0">
      <text>
        <r>
          <rPr>
            <sz val="8"/>
            <color indexed="81"/>
            <rFont val="Tahoma"/>
            <family val="2"/>
          </rPr>
          <t>Voir travail à faire</t>
        </r>
      </text>
    </comment>
    <comment ref="D5" authorId="0">
      <text>
        <r>
          <rPr>
            <sz val="8"/>
            <color indexed="81"/>
            <rFont val="Tahoma"/>
            <family val="2"/>
          </rPr>
          <t>Chiffre d'affaires TTC / Chiffre d'affaires HT
=&gt; 5 760 000 / 4 800 000 €</t>
        </r>
      </text>
    </comment>
    <comment ref="C6" authorId="0">
      <text>
        <r>
          <rPr>
            <sz val="8"/>
            <color indexed="81"/>
            <rFont val="Tahoma"/>
            <family val="2"/>
          </rPr>
          <t>(30/2) + 20 = 35 jours</t>
        </r>
      </text>
    </comment>
    <comment ref="D6" authorId="0">
      <text>
        <r>
          <rPr>
            <sz val="8"/>
            <color indexed="81"/>
            <rFont val="Tahoma"/>
            <family val="2"/>
          </rPr>
          <t>Achats x 19,6 % / Chiffre d'affaires HT
=&gt; (1 500 000 € + 250 000 € + 2 100 000 € + 210 000 €) x 20 % / 4 800 000 €</t>
        </r>
      </text>
    </comment>
    <comment ref="C7" authorId="0">
      <text>
        <r>
          <rPr>
            <sz val="8"/>
            <color indexed="81"/>
            <rFont val="Tahoma"/>
            <family val="2"/>
          </rPr>
          <t>Voir document.</t>
        </r>
      </text>
    </comment>
    <comment ref="C9" authorId="0">
      <text>
        <r>
          <rPr>
            <sz val="8"/>
            <color indexed="81"/>
            <rFont val="Tahoma"/>
            <family val="2"/>
          </rPr>
          <t>Voir document.</t>
        </r>
      </text>
    </comment>
    <comment ref="D9" authorId="0">
      <text>
        <r>
          <rPr>
            <sz val="8"/>
            <color indexed="81"/>
            <rFont val="Tahoma"/>
            <family val="2"/>
          </rPr>
          <t>Achats de matières premières TTC / Chiffre d'affaires HT
=&gt; (1 500 000 € x 1,20) / 4 800 000 €</t>
        </r>
      </text>
    </comment>
    <comment ref="C10" authorId="0">
      <text>
        <r>
          <rPr>
            <sz val="8"/>
            <color indexed="81"/>
            <rFont val="Tahoma"/>
            <family val="2"/>
          </rPr>
          <t>Voir document.</t>
        </r>
      </text>
    </comment>
    <comment ref="D10" authorId="0">
      <text>
        <r>
          <rPr>
            <sz val="8"/>
            <color indexed="81"/>
            <rFont val="Tahoma"/>
            <family val="2"/>
          </rPr>
          <t>Achats d'emballages TTC / Chiffre d'affaires HT
=&gt; (210 000 € x 1,20) / 4 800 000 €</t>
        </r>
      </text>
    </comment>
    <comment ref="C11" authorId="0">
      <text>
        <r>
          <rPr>
            <sz val="8"/>
            <color indexed="81"/>
            <rFont val="Tahoma"/>
            <family val="2"/>
          </rPr>
          <t>Voir document.</t>
        </r>
      </text>
    </comment>
    <comment ref="D11" authorId="0">
      <text>
        <r>
          <rPr>
            <sz val="8"/>
            <color indexed="81"/>
            <rFont val="Tahoma"/>
            <family val="2"/>
          </rPr>
          <t>Autres achats TTC / Chiffre d'affaires HT
=&gt; ((250  000 € + 2 100 000 €) x 1,20) / 4 800 000 €</t>
        </r>
      </text>
    </comment>
    <comment ref="C12" authorId="0">
      <text>
        <r>
          <rPr>
            <sz val="8"/>
            <color indexed="81"/>
            <rFont val="Tahoma"/>
            <family val="2"/>
          </rPr>
          <t>(30/2) + 20 = 35 jours</t>
        </r>
      </text>
    </comment>
    <comment ref="D12" authorId="0">
      <text>
        <r>
          <rPr>
            <sz val="8"/>
            <color indexed="81"/>
            <rFont val="Tahoma"/>
            <family val="2"/>
          </rPr>
          <t>20 % du Chiffre d'affaires HT</t>
        </r>
      </text>
    </comment>
    <comment ref="E14" authorId="0">
      <text>
        <r>
          <rPr>
            <sz val="8"/>
            <color indexed="81"/>
            <rFont val="Tahoma"/>
            <family val="2"/>
          </rPr>
          <t>Besoins - Ressources</t>
        </r>
      </text>
    </comment>
  </commentList>
</comments>
</file>

<file path=xl/sharedStrings.xml><?xml version="1.0" encoding="utf-8"?>
<sst xmlns="http://schemas.openxmlformats.org/spreadsheetml/2006/main" count="46" uniqueCount="26">
  <si>
    <t>Durées Moyennes</t>
  </si>
  <si>
    <t>TVA déductible</t>
  </si>
  <si>
    <t>TVA collectée</t>
  </si>
  <si>
    <t>BFRN en jours</t>
  </si>
  <si>
    <t>Coefficients de structure</t>
  </si>
  <si>
    <t>BESOIN EN FONDS DE ROULEMENT D'EXPLOITATION
(méthode normative)</t>
  </si>
  <si>
    <t>Eléments</t>
  </si>
  <si>
    <t>Besoins</t>
  </si>
  <si>
    <t>Ressources</t>
  </si>
  <si>
    <t>Emplois</t>
  </si>
  <si>
    <t>Totaux</t>
  </si>
  <si>
    <t>Stocks de matières premières</t>
  </si>
  <si>
    <t>Stocks de produits finis</t>
  </si>
  <si>
    <t>Stocks de produits en-cours</t>
  </si>
  <si>
    <t>Stocks d'emballages</t>
  </si>
  <si>
    <t>Clients</t>
  </si>
  <si>
    <t>Disponibilités</t>
  </si>
  <si>
    <t>Fournisseurs de matières premières</t>
  </si>
  <si>
    <t>Fournisseurs d'emballages</t>
  </si>
  <si>
    <t>Fournisseurs de services et autres coûts</t>
  </si>
  <si>
    <t>Chiffre d'affaires annuel journalier HT</t>
  </si>
  <si>
    <t>Chiffre d'affaires annuel HT</t>
  </si>
  <si>
    <t>BFRN en valeur</t>
  </si>
  <si>
    <t>Conséquences prévisibles sur la gestion de l’entreprise</t>
  </si>
  <si>
    <t>La durée du BFRE exprimée en jours de chiffre d’affaires est juste, bien que excessive et mériterait d’être réduite.
La fabrication en « juste à temps » entraîne la disparition de tous les stocks.
Il est déconseillé de supprimer les stocks de matières premières en raison du risque de retard de livraison, de rupture d’approvisionnement et d’arrêt possible de la fabrication.
Il faut prévoir un stock minimum permettant de faire face à la demande ou à la consommation pendant le délai normal d’approvisionnement.
La réduction de la durée du crédit-clients peut détourner les clients qui pourraient être tentés de changer de fournisseur.
La réduction de la durée du BFRE en jours de chiffre d’affaires présente l’avantage de réduire le fonds de roulement nécessaire au financement mais peut présenter certains risques sur le plan industriel et sur le plan commercial.
Il est possible de demander aux clients de versés des avances-acomptes lors de leurs commandes ou de leur demander de payer au comptant sous escompte conditionnel.
Pour les stocks, il faut accroître la vitesse de rotation et réduire leur durée moyenne.</t>
  </si>
  <si>
    <t>,</t>
  </si>
</sst>
</file>

<file path=xl/styles.xml><?xml version="1.0" encoding="utf-8"?>
<styleSheet xmlns="http://schemas.openxmlformats.org/spreadsheetml/2006/main">
  <numFmts count="1">
    <numFmt numFmtId="164" formatCode="0.0000"/>
  </numFmts>
  <fonts count="4">
    <font>
      <sz val="10"/>
      <name val="Arial"/>
    </font>
    <font>
      <b/>
      <sz val="12"/>
      <name val="Times New Roman"/>
      <family val="1"/>
    </font>
    <font>
      <sz val="12"/>
      <name val="Times New Roman"/>
      <family val="1"/>
    </font>
    <font>
      <sz val="8"/>
      <color indexed="81"/>
      <name val="Tahoma"/>
      <family val="2"/>
    </font>
  </fonts>
  <fills count="6">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5">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9" xfId="0" applyFont="1" applyFill="1" applyBorder="1" applyAlignment="1">
      <alignment horizontal="center"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vertical="center" wrapText="1"/>
    </xf>
    <xf numFmtId="164" fontId="2" fillId="0" borderId="10" xfId="0" applyNumberFormat="1"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Fill="1" applyBorder="1" applyAlignment="1">
      <alignment vertical="center"/>
    </xf>
    <xf numFmtId="164" fontId="2" fillId="0" borderId="1" xfId="0" applyNumberFormat="1" applyFont="1" applyFill="1" applyBorder="1" applyAlignment="1">
      <alignment horizontal="center" vertical="center"/>
    </xf>
    <xf numFmtId="0" fontId="2" fillId="0" borderId="0" xfId="0" applyFont="1" applyFill="1" applyBorder="1" applyAlignment="1">
      <alignment vertical="center"/>
    </xf>
    <xf numFmtId="164" fontId="1" fillId="2" borderId="1" xfId="0" applyNumberFormat="1" applyFont="1" applyFill="1" applyBorder="1" applyAlignment="1">
      <alignment vertical="center"/>
    </xf>
    <xf numFmtId="164" fontId="1" fillId="2" borderId="10" xfId="0" applyNumberFormat="1" applyFont="1" applyFill="1" applyBorder="1" applyAlignment="1">
      <alignment vertical="center"/>
    </xf>
    <xf numFmtId="0" fontId="1" fillId="0" borderId="1" xfId="0" applyFont="1" applyFill="1" applyBorder="1" applyAlignment="1">
      <alignment horizontal="left" vertical="center" indent="25"/>
    </xf>
    <xf numFmtId="0" fontId="1" fillId="0" borderId="9" xfId="0" applyFont="1" applyFill="1" applyBorder="1" applyAlignment="1">
      <alignment horizontal="left" vertical="center" indent="25"/>
    </xf>
    <xf numFmtId="0" fontId="1" fillId="0" borderId="22" xfId="0" applyFont="1" applyFill="1" applyBorder="1" applyAlignment="1">
      <alignment horizontal="left" vertical="center" indent="25"/>
    </xf>
    <xf numFmtId="0" fontId="1" fillId="0" borderId="2" xfId="0" applyFont="1" applyFill="1" applyBorder="1" applyAlignment="1">
      <alignment horizontal="left" vertical="center" indent="25"/>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xf numFmtId="0" fontId="1" fillId="3" borderId="21" xfId="0" applyFont="1" applyFill="1" applyBorder="1" applyAlignment="1">
      <alignment horizontal="center"/>
    </xf>
    <xf numFmtId="0" fontId="2" fillId="0" borderId="21" xfId="0" applyFont="1" applyBorder="1" applyAlignment="1">
      <alignment horizontal="justify" vertical="top" wrapText="1"/>
    </xf>
    <xf numFmtId="1"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center" indent="4"/>
    </xf>
    <xf numFmtId="4" fontId="1" fillId="0" borderId="10" xfId="0" applyNumberFormat="1" applyFont="1" applyFill="1" applyBorder="1" applyAlignment="1">
      <alignment horizontal="right" vertical="center" indent="4"/>
    </xf>
    <xf numFmtId="4" fontId="1" fillId="0" borderId="18" xfId="0" applyNumberFormat="1" applyFont="1" applyFill="1" applyBorder="1" applyAlignment="1">
      <alignment horizontal="right" vertical="center" indent="4"/>
    </xf>
    <xf numFmtId="4" fontId="1" fillId="0" borderId="14" xfId="0" applyNumberFormat="1" applyFont="1" applyFill="1" applyBorder="1" applyAlignment="1">
      <alignment horizontal="right" vertical="center" indent="4"/>
    </xf>
    <xf numFmtId="0" fontId="1" fillId="5" borderId="15" xfId="0" applyFont="1" applyFill="1" applyBorder="1" applyAlignment="1">
      <alignment horizontal="left" vertical="center" indent="25"/>
    </xf>
    <xf numFmtId="0" fontId="1" fillId="5" borderId="16" xfId="0" applyFont="1" applyFill="1" applyBorder="1" applyAlignment="1">
      <alignment horizontal="left" vertical="center" indent="25"/>
    </xf>
    <xf numFmtId="0" fontId="1" fillId="5" borderId="19" xfId="0" applyFont="1" applyFill="1" applyBorder="1" applyAlignment="1">
      <alignment horizontal="left" vertical="center" indent="25"/>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2" fontId="1" fillId="5" borderId="17" xfId="0" applyNumberFormat="1" applyFont="1" applyFill="1" applyBorder="1" applyAlignment="1">
      <alignment horizontal="center" vertical="center"/>
    </xf>
    <xf numFmtId="2" fontId="1" fillId="5" borderId="20"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F21"/>
  <sheetViews>
    <sheetView showGridLines="0" tabSelected="1" zoomScaleNormal="100" workbookViewId="0">
      <selection activeCell="B2" sqref="B2:F2"/>
    </sheetView>
  </sheetViews>
  <sheetFormatPr baseColWidth="10" defaultRowHeight="15.75"/>
  <cols>
    <col min="1" max="1" width="3.7109375" style="1" customWidth="1"/>
    <col min="2" max="2" width="55.7109375" style="1" customWidth="1"/>
    <col min="3" max="6" width="12.7109375" style="1" customWidth="1"/>
    <col min="7" max="16384" width="11.42578125" style="1"/>
  </cols>
  <sheetData>
    <row r="1" spans="2:6" ht="16.5" thickBot="1">
      <c r="B1" s="2"/>
    </row>
    <row r="2" spans="2:6" ht="31.5" customHeight="1" thickBot="1">
      <c r="B2" s="38" t="s">
        <v>5</v>
      </c>
      <c r="C2" s="39"/>
      <c r="D2" s="39"/>
      <c r="E2" s="39"/>
      <c r="F2" s="40"/>
    </row>
    <row r="3" spans="2:6" ht="31.5" customHeight="1">
      <c r="B3" s="5" t="s">
        <v>6</v>
      </c>
      <c r="C3" s="6" t="s">
        <v>0</v>
      </c>
      <c r="D3" s="6" t="s">
        <v>4</v>
      </c>
      <c r="E3" s="6" t="s">
        <v>7</v>
      </c>
      <c r="F3" s="7" t="s">
        <v>8</v>
      </c>
    </row>
    <row r="4" spans="2:6" ht="15.75" customHeight="1">
      <c r="B4" s="8" t="s">
        <v>9</v>
      </c>
      <c r="C4" s="13"/>
      <c r="D4" s="3"/>
      <c r="E4" s="3"/>
      <c r="F4" s="9"/>
    </row>
    <row r="5" spans="2:6" ht="15.75" customHeight="1">
      <c r="B5" s="10" t="s">
        <v>11</v>
      </c>
      <c r="C5" s="29">
        <v>30</v>
      </c>
      <c r="D5" s="14">
        <f>1500000/4800000</f>
        <v>0.3125</v>
      </c>
      <c r="E5" s="4">
        <f>C5*D5</f>
        <v>9.375</v>
      </c>
      <c r="F5" s="9"/>
    </row>
    <row r="6" spans="2:6" ht="15.75" customHeight="1">
      <c r="B6" s="10" t="s">
        <v>13</v>
      </c>
      <c r="C6" s="29">
        <v>15</v>
      </c>
      <c r="D6" s="14">
        <f>(1500000+250000/2+2100000/2)/4800000</f>
        <v>0.55729166666666663</v>
      </c>
      <c r="E6" s="4">
        <f t="shared" ref="E6:E11" si="0">C6*D6</f>
        <v>8.359375</v>
      </c>
      <c r="F6" s="9"/>
    </row>
    <row r="7" spans="2:6" ht="15.75" customHeight="1">
      <c r="B7" s="10" t="s">
        <v>12</v>
      </c>
      <c r="C7" s="29">
        <v>50</v>
      </c>
      <c r="D7" s="14">
        <f>(1500000+250000+2100000)/4800000</f>
        <v>0.80208333333333337</v>
      </c>
      <c r="E7" s="4">
        <f t="shared" si="0"/>
        <v>40.104166666666671</v>
      </c>
      <c r="F7" s="9"/>
    </row>
    <row r="8" spans="2:6" ht="15.75" customHeight="1">
      <c r="B8" s="10" t="s">
        <v>14</v>
      </c>
      <c r="C8" s="29">
        <v>20</v>
      </c>
      <c r="D8" s="14">
        <f>210000/4800000</f>
        <v>4.3749999999999997E-2</v>
      </c>
      <c r="E8" s="4">
        <f t="shared" si="0"/>
        <v>0.875</v>
      </c>
      <c r="F8" s="9"/>
    </row>
    <row r="9" spans="2:6" ht="15.75" customHeight="1">
      <c r="B9" s="10" t="s">
        <v>15</v>
      </c>
      <c r="C9" s="29">
        <v>60</v>
      </c>
      <c r="D9" s="14">
        <v>1.2</v>
      </c>
      <c r="E9" s="4">
        <f t="shared" si="0"/>
        <v>72</v>
      </c>
      <c r="F9" s="9"/>
    </row>
    <row r="10" spans="2:6" ht="15.75" customHeight="1">
      <c r="B10" s="10" t="s">
        <v>1</v>
      </c>
      <c r="C10" s="29">
        <v>35</v>
      </c>
      <c r="D10" s="30">
        <f>(1500000+250000+2100000+210000)*20%/4800000</f>
        <v>0.16916666666666666</v>
      </c>
      <c r="E10" s="4">
        <f t="shared" si="0"/>
        <v>5.9208333333333334</v>
      </c>
      <c r="F10" s="9"/>
    </row>
    <row r="11" spans="2:6" ht="15.75" customHeight="1">
      <c r="B11" s="10" t="s">
        <v>16</v>
      </c>
      <c r="C11" s="29">
        <v>15</v>
      </c>
      <c r="D11" s="30">
        <v>1</v>
      </c>
      <c r="E11" s="4">
        <f t="shared" si="0"/>
        <v>15</v>
      </c>
      <c r="F11" s="9"/>
    </row>
    <row r="12" spans="2:6" ht="15.75" customHeight="1">
      <c r="B12" s="8" t="s">
        <v>8</v>
      </c>
      <c r="C12" s="15"/>
      <c r="D12" s="14"/>
      <c r="E12" s="3"/>
      <c r="F12" s="9"/>
    </row>
    <row r="13" spans="2:6" ht="15.75" customHeight="1">
      <c r="B13" s="11" t="s">
        <v>17</v>
      </c>
      <c r="C13" s="29">
        <v>60</v>
      </c>
      <c r="D13" s="14">
        <f>1500000*1.2/4800000</f>
        <v>0.375</v>
      </c>
      <c r="E13" s="3"/>
      <c r="F13" s="12">
        <f t="shared" ref="F13:F16" si="1">C13*D13</f>
        <v>22.5</v>
      </c>
    </row>
    <row r="14" spans="2:6" ht="15.75" customHeight="1">
      <c r="B14" s="11" t="s">
        <v>18</v>
      </c>
      <c r="C14" s="29">
        <v>40</v>
      </c>
      <c r="D14" s="14">
        <f>210000*1.2/4800000</f>
        <v>5.2499999999999998E-2</v>
      </c>
      <c r="E14" s="3"/>
      <c r="F14" s="12">
        <f t="shared" si="1"/>
        <v>2.1</v>
      </c>
    </row>
    <row r="15" spans="2:6" ht="15.75" customHeight="1">
      <c r="B15" s="11" t="s">
        <v>19</v>
      </c>
      <c r="C15" s="29">
        <v>30</v>
      </c>
      <c r="D15" s="14">
        <f>(250000+2100000)*1.2/4800000</f>
        <v>0.58750000000000002</v>
      </c>
      <c r="E15" s="3"/>
      <c r="F15" s="12">
        <f t="shared" si="1"/>
        <v>17.625</v>
      </c>
    </row>
    <row r="16" spans="2:6" ht="15.75" customHeight="1">
      <c r="B16" s="11" t="s">
        <v>2</v>
      </c>
      <c r="C16" s="29">
        <v>35</v>
      </c>
      <c r="D16" s="14">
        <v>0.2</v>
      </c>
      <c r="E16" s="3"/>
      <c r="F16" s="12">
        <f t="shared" si="1"/>
        <v>7</v>
      </c>
    </row>
    <row r="17" spans="2:6" ht="15.75" customHeight="1">
      <c r="B17" s="41" t="s">
        <v>25</v>
      </c>
      <c r="C17" s="42"/>
      <c r="D17" s="42"/>
      <c r="E17" s="17">
        <f>SUM(E5:E11)</f>
        <v>151.63437500000001</v>
      </c>
      <c r="F17" s="18">
        <f>SUM(F13:F16)</f>
        <v>49.225000000000001</v>
      </c>
    </row>
    <row r="18" spans="2:6" ht="15.75" customHeight="1">
      <c r="B18" s="35" t="s">
        <v>3</v>
      </c>
      <c r="C18" s="36"/>
      <c r="D18" s="37"/>
      <c r="E18" s="43">
        <f>E17-F17</f>
        <v>102.40937500000001</v>
      </c>
      <c r="F18" s="44"/>
    </row>
    <row r="19" spans="2:6" s="16" customFormat="1" ht="15.75" customHeight="1">
      <c r="B19" s="20" t="s">
        <v>21</v>
      </c>
      <c r="C19" s="19"/>
      <c r="D19" s="19"/>
      <c r="E19" s="31">
        <v>4800000</v>
      </c>
      <c r="F19" s="32"/>
    </row>
    <row r="20" spans="2:6" s="16" customFormat="1" ht="15.75" customHeight="1">
      <c r="B20" s="20" t="s">
        <v>20</v>
      </c>
      <c r="C20" s="19"/>
      <c r="D20" s="19"/>
      <c r="E20" s="31">
        <f>E19/360</f>
        <v>13333.333333333334</v>
      </c>
      <c r="F20" s="32"/>
    </row>
    <row r="21" spans="2:6" ht="16.5" thickBot="1">
      <c r="B21" s="21" t="s">
        <v>22</v>
      </c>
      <c r="C21" s="25"/>
      <c r="D21" s="24"/>
      <c r="E21" s="33">
        <f>E18*E20</f>
        <v>1365458.3333333335</v>
      </c>
      <c r="F21" s="34"/>
    </row>
  </sheetData>
  <sheetProtection sheet="1" objects="1" scenarios="1"/>
  <mergeCells count="7">
    <mergeCell ref="E20:F20"/>
    <mergeCell ref="E21:F21"/>
    <mergeCell ref="B18:D18"/>
    <mergeCell ref="B2:F2"/>
    <mergeCell ref="B17:D17"/>
    <mergeCell ref="E18:F18"/>
    <mergeCell ref="E19:F19"/>
  </mergeCells>
  <phoneticPr fontId="0" type="noConversion"/>
  <pageMargins left="0.19685039370078741" right="0.19685039370078741" top="0.39370078740157483" bottom="0.39370078740157483" header="0.51181102362204722" footer="0.51181102362204722"/>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B1:F17"/>
  <sheetViews>
    <sheetView showGridLines="0" zoomScaleNormal="100" workbookViewId="0">
      <selection activeCell="B2" sqref="B2:F2"/>
    </sheetView>
  </sheetViews>
  <sheetFormatPr baseColWidth="10" defaultRowHeight="15.75"/>
  <cols>
    <col min="1" max="1" width="3.7109375" style="1" customWidth="1"/>
    <col min="2" max="2" width="55.7109375" style="1" customWidth="1"/>
    <col min="3" max="6" width="12.7109375" style="1" customWidth="1"/>
    <col min="7" max="16384" width="11.42578125" style="1"/>
  </cols>
  <sheetData>
    <row r="1" spans="2:6" ht="16.5" thickBot="1">
      <c r="B1" s="2"/>
    </row>
    <row r="2" spans="2:6" ht="31.5" customHeight="1" thickBot="1">
      <c r="B2" s="38" t="s">
        <v>5</v>
      </c>
      <c r="C2" s="39"/>
      <c r="D2" s="39"/>
      <c r="E2" s="39"/>
      <c r="F2" s="40"/>
    </row>
    <row r="3" spans="2:6" ht="31.5" customHeight="1">
      <c r="B3" s="5" t="s">
        <v>6</v>
      </c>
      <c r="C3" s="6" t="s">
        <v>0</v>
      </c>
      <c r="D3" s="6" t="s">
        <v>4</v>
      </c>
      <c r="E3" s="6" t="s">
        <v>7</v>
      </c>
      <c r="F3" s="7" t="s">
        <v>8</v>
      </c>
    </row>
    <row r="4" spans="2:6" ht="15.75" customHeight="1">
      <c r="B4" s="8" t="s">
        <v>9</v>
      </c>
      <c r="C4" s="13"/>
      <c r="D4" s="3"/>
      <c r="E4" s="3"/>
      <c r="F4" s="9"/>
    </row>
    <row r="5" spans="2:6" ht="15.75" customHeight="1">
      <c r="B5" s="10" t="s">
        <v>15</v>
      </c>
      <c r="C5" s="29">
        <v>45</v>
      </c>
      <c r="D5" s="14">
        <f>1500000*1.2/1500000</f>
        <v>1.2</v>
      </c>
      <c r="E5" s="4">
        <f t="shared" ref="E5:E7" si="0">C5*D5</f>
        <v>54</v>
      </c>
      <c r="F5" s="9"/>
    </row>
    <row r="6" spans="2:6" ht="15.75" customHeight="1">
      <c r="B6" s="10" t="s">
        <v>1</v>
      </c>
      <c r="C6" s="29">
        <v>35</v>
      </c>
      <c r="D6" s="30">
        <f>(1500000+250000+2100000+210000)*20%/4800000</f>
        <v>0.16916666666666666</v>
      </c>
      <c r="E6" s="4">
        <f t="shared" si="0"/>
        <v>5.9208333333333334</v>
      </c>
      <c r="F6" s="9"/>
    </row>
    <row r="7" spans="2:6" ht="15.75" customHeight="1">
      <c r="B7" s="10" t="s">
        <v>16</v>
      </c>
      <c r="C7" s="29">
        <v>15</v>
      </c>
      <c r="D7" s="30">
        <v>1</v>
      </c>
      <c r="E7" s="4">
        <f t="shared" si="0"/>
        <v>15</v>
      </c>
      <c r="F7" s="9"/>
    </row>
    <row r="8" spans="2:6" ht="15.75" customHeight="1">
      <c r="B8" s="8" t="s">
        <v>8</v>
      </c>
      <c r="C8" s="15"/>
      <c r="D8" s="14"/>
      <c r="E8" s="3"/>
      <c r="F8" s="9"/>
    </row>
    <row r="9" spans="2:6" ht="15.75" customHeight="1">
      <c r="B9" s="11" t="s">
        <v>17</v>
      </c>
      <c r="C9" s="29">
        <v>60</v>
      </c>
      <c r="D9" s="14">
        <f>1500000*1.2/4800000</f>
        <v>0.375</v>
      </c>
      <c r="E9" s="3"/>
      <c r="F9" s="12">
        <f t="shared" ref="F9:F12" si="1">C9*D9</f>
        <v>22.5</v>
      </c>
    </row>
    <row r="10" spans="2:6" ht="15.75" customHeight="1">
      <c r="B10" s="11" t="s">
        <v>18</v>
      </c>
      <c r="C10" s="29">
        <v>40</v>
      </c>
      <c r="D10" s="14">
        <f>210000*1.2/4800000</f>
        <v>5.2499999999999998E-2</v>
      </c>
      <c r="E10" s="3"/>
      <c r="F10" s="12">
        <f t="shared" si="1"/>
        <v>2.1</v>
      </c>
    </row>
    <row r="11" spans="2:6" ht="15.75" customHeight="1">
      <c r="B11" s="11" t="s">
        <v>19</v>
      </c>
      <c r="C11" s="29">
        <v>30</v>
      </c>
      <c r="D11" s="14">
        <f>(250000+2100000)*1.2/4800000</f>
        <v>0.58750000000000002</v>
      </c>
      <c r="E11" s="3"/>
      <c r="F11" s="12">
        <f t="shared" si="1"/>
        <v>17.625</v>
      </c>
    </row>
    <row r="12" spans="2:6" ht="15.75" customHeight="1">
      <c r="B12" s="11" t="s">
        <v>2</v>
      </c>
      <c r="C12" s="29">
        <v>35</v>
      </c>
      <c r="D12" s="14">
        <f>20/100</f>
        <v>0.2</v>
      </c>
      <c r="E12" s="3"/>
      <c r="F12" s="12">
        <f t="shared" si="1"/>
        <v>7</v>
      </c>
    </row>
    <row r="13" spans="2:6" ht="15.75" customHeight="1">
      <c r="B13" s="41" t="s">
        <v>10</v>
      </c>
      <c r="C13" s="42"/>
      <c r="D13" s="42"/>
      <c r="E13" s="17">
        <f>SUM(E5:E7)</f>
        <v>74.920833333333334</v>
      </c>
      <c r="F13" s="18">
        <f>SUM(F9:F12)</f>
        <v>49.225000000000001</v>
      </c>
    </row>
    <row r="14" spans="2:6" ht="15.75" customHeight="1">
      <c r="B14" s="35" t="s">
        <v>3</v>
      </c>
      <c r="C14" s="36"/>
      <c r="D14" s="37"/>
      <c r="E14" s="43">
        <f>E13-F13</f>
        <v>25.695833333333333</v>
      </c>
      <c r="F14" s="44"/>
    </row>
    <row r="15" spans="2:6" s="16" customFormat="1" ht="15.75" customHeight="1">
      <c r="B15" s="20" t="s">
        <v>21</v>
      </c>
      <c r="C15" s="19"/>
      <c r="D15" s="19"/>
      <c r="E15" s="31">
        <v>4800000</v>
      </c>
      <c r="F15" s="32"/>
    </row>
    <row r="16" spans="2:6" s="16" customFormat="1" ht="15.75" customHeight="1">
      <c r="B16" s="20" t="s">
        <v>20</v>
      </c>
      <c r="C16" s="19"/>
      <c r="D16" s="19"/>
      <c r="E16" s="31">
        <f>E15/360</f>
        <v>13333.333333333334</v>
      </c>
      <c r="F16" s="32"/>
    </row>
    <row r="17" spans="2:6" ht="16.5" thickBot="1">
      <c r="B17" s="22" t="s">
        <v>22</v>
      </c>
      <c r="C17" s="23"/>
      <c r="D17" s="24"/>
      <c r="E17" s="33">
        <f>E14*E16</f>
        <v>342611.11111111112</v>
      </c>
      <c r="F17" s="34"/>
    </row>
  </sheetData>
  <sheetProtection sheet="1" objects="1" scenarios="1"/>
  <mergeCells count="7">
    <mergeCell ref="E17:F17"/>
    <mergeCell ref="B2:F2"/>
    <mergeCell ref="B13:D13"/>
    <mergeCell ref="B14:D14"/>
    <mergeCell ref="E14:F14"/>
    <mergeCell ref="E15:F15"/>
    <mergeCell ref="E16:F16"/>
  </mergeCells>
  <pageMargins left="0.19685039370078741" right="0.19685039370078741" top="0.39370078740157483" bottom="0.39370078740157483" header="0.51181102362204722" footer="0.51181102362204722"/>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B1:B3"/>
  <sheetViews>
    <sheetView showGridLines="0" workbookViewId="0">
      <selection activeCell="B2" sqref="B2"/>
    </sheetView>
  </sheetViews>
  <sheetFormatPr baseColWidth="10" defaultRowHeight="15.75"/>
  <cols>
    <col min="1" max="1" width="3.7109375" style="26" customWidth="1"/>
    <col min="2" max="2" width="100.7109375" style="26" customWidth="1"/>
    <col min="3" max="16384" width="11.42578125" style="26"/>
  </cols>
  <sheetData>
    <row r="1" spans="2:2" ht="16.5" thickBot="1"/>
    <row r="2" spans="2:2" ht="16.5" thickBot="1">
      <c r="B2" s="27" t="s">
        <v>23</v>
      </c>
    </row>
    <row r="3" spans="2:2" ht="210" customHeight="1" thickBot="1">
      <c r="B3" s="28" t="s">
        <v>24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Travail 1</vt:lpstr>
      <vt:lpstr>Travail 2</vt:lpstr>
      <vt:lpstr>Travail 3</vt:lpstr>
    </vt:vector>
  </TitlesOfParts>
  <Manager>GEA Brive</Manager>
  <Company>IUT du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 FC-GTDFA- TD</dc:title>
  <dc:subject>BFRN : TD 1 Soldo</dc:subject>
  <dc:creator>Daniel Antraigue</dc:creator>
  <cp:lastModifiedBy>technicien</cp:lastModifiedBy>
  <cp:lastPrinted>2012-04-18T14:30:50Z</cp:lastPrinted>
  <dcterms:created xsi:type="dcterms:W3CDTF">2002-03-22T08:07:24Z</dcterms:created>
  <dcterms:modified xsi:type="dcterms:W3CDTF">2015-06-16T18:01:42Z</dcterms:modified>
  <cp:category>IEL</cp:category>
</cp:coreProperties>
</file>