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285" yWindow="135" windowWidth="13245" windowHeight="7785"/>
  </bookViews>
  <sheets>
    <sheet name="Bilans financiers" sheetId="2" r:id="rId1"/>
    <sheet name="Bilans fonctionnels" sheetId="3" r:id="rId2"/>
    <sheet name="Analyse bilans fonctionnels" sheetId="4" r:id="rId3"/>
    <sheet name="TABFI1" sheetId="6" r:id="rId4"/>
    <sheet name="TABFI2" sheetId="5" r:id="rId5"/>
    <sheet name="Commentaires" sheetId="7" r:id="rId6"/>
  </sheets>
  <calcPr calcId="125725"/>
</workbook>
</file>

<file path=xl/calcChain.xml><?xml version="1.0" encoding="utf-8"?>
<calcChain xmlns="http://schemas.openxmlformats.org/spreadsheetml/2006/main">
  <c r="D10" i="5"/>
  <c r="D16" s="1"/>
  <c r="C8"/>
  <c r="E14" i="6"/>
  <c r="C18"/>
  <c r="C14" i="5"/>
  <c r="D20"/>
  <c r="D19"/>
  <c r="C29"/>
  <c r="C28"/>
  <c r="C31" s="1"/>
  <c r="E32" s="1"/>
  <c r="H16" i="2"/>
  <c r="H18"/>
  <c r="H20"/>
  <c r="H21"/>
  <c r="F12"/>
  <c r="G12"/>
  <c r="H12"/>
  <c r="K23"/>
  <c r="K12"/>
  <c r="C12"/>
  <c r="D12"/>
  <c r="E12" s="1"/>
  <c r="C23"/>
  <c r="D23"/>
  <c r="J23"/>
  <c r="J12"/>
  <c r="E6"/>
  <c r="C16" i="5"/>
  <c r="C21"/>
  <c r="D31"/>
  <c r="E20" i="6"/>
  <c r="C4" i="3"/>
  <c r="D4"/>
  <c r="C5"/>
  <c r="D5"/>
  <c r="C6"/>
  <c r="D6"/>
  <c r="C7"/>
  <c r="D7"/>
  <c r="C8"/>
  <c r="D8"/>
  <c r="D24" i="2"/>
  <c r="G23"/>
  <c r="G24" s="1"/>
  <c r="F5" i="3"/>
  <c r="G5"/>
  <c r="F6"/>
  <c r="G6"/>
  <c r="F7"/>
  <c r="G7"/>
  <c r="D15" i="4"/>
  <c r="E15"/>
  <c r="F15"/>
  <c r="D14"/>
  <c r="D16"/>
  <c r="E14"/>
  <c r="E16"/>
  <c r="F14"/>
  <c r="D11"/>
  <c r="E11"/>
  <c r="D10"/>
  <c r="D12" s="1"/>
  <c r="E10"/>
  <c r="E12" s="1"/>
  <c r="E8"/>
  <c r="E7"/>
  <c r="D7"/>
  <c r="D8"/>
  <c r="F10"/>
  <c r="F8"/>
  <c r="D5"/>
  <c r="E5"/>
  <c r="E16" i="2"/>
  <c r="F23"/>
  <c r="F24" s="1"/>
  <c r="H8"/>
  <c r="H7"/>
  <c r="H6"/>
  <c r="C24"/>
  <c r="E21"/>
  <c r="E20"/>
  <c r="E18"/>
  <c r="E8"/>
  <c r="E7"/>
  <c r="D21" i="5" l="1"/>
  <c r="E22" s="1"/>
  <c r="D9" i="4"/>
  <c r="E9"/>
  <c r="E23" i="2"/>
  <c r="E24" s="1"/>
  <c r="J9" s="1"/>
  <c r="J10" s="1"/>
  <c r="J24" s="1"/>
  <c r="H23"/>
  <c r="F7" i="4"/>
  <c r="E17" i="5"/>
  <c r="E35" s="1"/>
  <c r="H24" i="2"/>
  <c r="K9" s="1"/>
  <c r="E13" i="4"/>
  <c r="F9"/>
  <c r="F16"/>
  <c r="F5"/>
  <c r="E17"/>
  <c r="F11"/>
  <c r="F12"/>
  <c r="D17"/>
  <c r="F4" i="3"/>
  <c r="E37" i="5"/>
  <c r="C5" i="6"/>
  <c r="C20" s="1"/>
  <c r="K10" i="2"/>
  <c r="D13" i="4"/>
  <c r="F13" s="1"/>
  <c r="E26" i="5" l="1"/>
  <c r="E24"/>
  <c r="F17" i="4"/>
  <c r="K24" i="2"/>
  <c r="G4" i="3"/>
  <c r="E21" i="6"/>
  <c r="E23" s="1"/>
  <c r="C21"/>
  <c r="C23" s="1"/>
  <c r="F8" i="3"/>
  <c r="D4" i="4"/>
  <c r="D6" l="1"/>
  <c r="G8" i="3"/>
  <c r="E4" i="4"/>
  <c r="E6" s="1"/>
  <c r="F6" l="1"/>
  <c r="F4"/>
</calcChain>
</file>

<file path=xl/sharedStrings.xml><?xml version="1.0" encoding="utf-8"?>
<sst xmlns="http://schemas.openxmlformats.org/spreadsheetml/2006/main" count="169" uniqueCount="141">
  <si>
    <t>N</t>
  </si>
  <si>
    <t>N-1</t>
  </si>
  <si>
    <t>-</t>
  </si>
  <si>
    <t>=</t>
  </si>
  <si>
    <t>FRNG</t>
  </si>
  <si>
    <t>BFRE</t>
  </si>
  <si>
    <t>BFRHE</t>
  </si>
  <si>
    <t>TN</t>
  </si>
  <si>
    <t>EMPLOIS STABLES</t>
  </si>
  <si>
    <t>RESSOURCES STABLES</t>
  </si>
  <si>
    <t>TRESORERIE ACTIVE</t>
  </si>
  <si>
    <t>TRESORERIE PASSIVE</t>
  </si>
  <si>
    <t>TOTAUX</t>
  </si>
  <si>
    <t>ACTIF</t>
  </si>
  <si>
    <t>Brut N</t>
  </si>
  <si>
    <t>Net N</t>
  </si>
  <si>
    <t>Brut N-1</t>
  </si>
  <si>
    <t>Net N-1</t>
  </si>
  <si>
    <t>PASSIF</t>
  </si>
  <si>
    <t>Actif immobilisé</t>
  </si>
  <si>
    <t>Capitaux propres</t>
  </si>
  <si>
    <t>Capital social</t>
  </si>
  <si>
    <t>Prime d'émission</t>
  </si>
  <si>
    <t>Constructions</t>
  </si>
  <si>
    <t>Report à nouveau</t>
  </si>
  <si>
    <t>Autres participations</t>
  </si>
  <si>
    <t>Résultat de l'exercice</t>
  </si>
  <si>
    <t>Prêts</t>
  </si>
  <si>
    <t>Total I</t>
  </si>
  <si>
    <t>Provisions pour risques et charges</t>
  </si>
  <si>
    <t>Actif circulant</t>
  </si>
  <si>
    <t>Total II</t>
  </si>
  <si>
    <t>Stocks de marchandises</t>
  </si>
  <si>
    <t>Dettes</t>
  </si>
  <si>
    <t>Dettes fournisseurs et comptes rattachés</t>
  </si>
  <si>
    <t>Valeurs mobilières de placement</t>
  </si>
  <si>
    <t>Dettes fiscales et sociales</t>
  </si>
  <si>
    <t>Disponibilités</t>
  </si>
  <si>
    <t>Dettes sur immob. et comptes rattachés</t>
  </si>
  <si>
    <t>Autres dettes hors exploitation</t>
  </si>
  <si>
    <t>Total III</t>
  </si>
  <si>
    <t>TOTAL GENERAL</t>
  </si>
  <si>
    <t>ACTIF EXPLOITATION</t>
  </si>
  <si>
    <t>PASSIF EXPLOITATION</t>
  </si>
  <si>
    <t>TOTAL BFR</t>
  </si>
  <si>
    <t>ELEMENTS</t>
  </si>
  <si>
    <t>Stocks de matières</t>
  </si>
  <si>
    <t>Stocks de produits finis</t>
  </si>
  <si>
    <t>Charges constatées d'avance</t>
  </si>
  <si>
    <t>Emprunts divers</t>
  </si>
  <si>
    <t>Produits constatés d'avance</t>
  </si>
  <si>
    <t>EMPLOIS</t>
  </si>
  <si>
    <t>Montants</t>
  </si>
  <si>
    <t>RESSOURCES</t>
  </si>
  <si>
    <t>Distributions mises en paiement au cours de l'exercice</t>
  </si>
  <si>
    <t>Capacité d'autofinancement de l'exercice</t>
  </si>
  <si>
    <t>Acquisitions d'éléments de l'actif immobilisé</t>
  </si>
  <si>
    <t>Cessions ou réductions d'éléments de l'actif immobilisé</t>
  </si>
  <si>
    <t>Immobilisations incorporelles</t>
  </si>
  <si>
    <t>Cessions d'immobilisations :</t>
  </si>
  <si>
    <t>Immobilisations corporelles</t>
  </si>
  <si>
    <t xml:space="preserve"> - incorporelles</t>
  </si>
  <si>
    <t>Immobilisations financières</t>
  </si>
  <si>
    <t xml:space="preserve"> - corporelles </t>
  </si>
  <si>
    <t>Charges à répartir sur plusieurs exercices</t>
  </si>
  <si>
    <t>Réductions des capitaux propres</t>
  </si>
  <si>
    <t>Augmentation des capitaux propres</t>
  </si>
  <si>
    <t>Augmentation de capital ou apports</t>
  </si>
  <si>
    <t>Augmentation des autres capitaux propres</t>
  </si>
  <si>
    <t>Remboursements des dettes financières</t>
  </si>
  <si>
    <t>Augmentation des dettes financières</t>
  </si>
  <si>
    <t>Total des emplois</t>
  </si>
  <si>
    <t>Total des ressources</t>
  </si>
  <si>
    <t xml:space="preserve">Variation du fonds de roulement net global </t>
  </si>
  <si>
    <t>(ressource nette)</t>
  </si>
  <si>
    <t>(emploi net)</t>
  </si>
  <si>
    <t>Variation du fonds de roulement net global</t>
  </si>
  <si>
    <t>Exercice : N</t>
  </si>
  <si>
    <t>Besoins</t>
  </si>
  <si>
    <t>Dégagements</t>
  </si>
  <si>
    <t>Solde</t>
  </si>
  <si>
    <t>(2)-(1)</t>
  </si>
  <si>
    <t>Variation "Exploitation"</t>
  </si>
  <si>
    <t>Variations des actifs d'exploitation</t>
  </si>
  <si>
    <t>Stocks et en-cours</t>
  </si>
  <si>
    <t>Avances et acomptes versés sur commandes</t>
  </si>
  <si>
    <t>Créances clients, comptes rattachés</t>
  </si>
  <si>
    <t>et autres créances d'exploitation</t>
  </si>
  <si>
    <t>Variations des dettes d'exploitation</t>
  </si>
  <si>
    <t>Avances, acomptes reçus sur commandes en cours</t>
  </si>
  <si>
    <t>Dettes fournisseurs, comptes rattachés</t>
  </si>
  <si>
    <t>et autres dettes d'exploitation</t>
  </si>
  <si>
    <t>A-Variation nette "Exploitation"</t>
  </si>
  <si>
    <t>Variation "Hors Exploitation"</t>
  </si>
  <si>
    <t>Variations des autres débiteurs</t>
  </si>
  <si>
    <t>Variations des autres créditeurs</t>
  </si>
  <si>
    <t>B-Variation nette "Hors Exploitation"</t>
  </si>
  <si>
    <t>TOTAL A + B</t>
  </si>
  <si>
    <t>Besoins de l'exercice en fonds de roulement</t>
  </si>
  <si>
    <t>ou</t>
  </si>
  <si>
    <t>Dégagement net de fonds de roulement de l'exercice</t>
  </si>
  <si>
    <t>Variation "Trésorerie"</t>
  </si>
  <si>
    <t>Variations des disponibilités</t>
  </si>
  <si>
    <t>Variations des concours bancaires courants</t>
  </si>
  <si>
    <t>et soldes créditeurs de banque</t>
  </si>
  <si>
    <t>C-Variation nette "Trésorerie"</t>
  </si>
  <si>
    <t>(Total A+B+C)</t>
  </si>
  <si>
    <t>Emploi net</t>
  </si>
  <si>
    <t>Ressource nette</t>
  </si>
  <si>
    <t xml:space="preserve">Réserves </t>
  </si>
  <si>
    <t>Terrains</t>
  </si>
  <si>
    <t>ANALYSE FONCTIONNELLE DES BILANS N et N-1 de l' entreprise ORME</t>
  </si>
  <si>
    <t>BILANS (en euros) de l'entreprise ORME au 31/12/N et au 31/12/N-1</t>
  </si>
  <si>
    <t>Inst. tech., matériel et outillage industriels</t>
  </si>
  <si>
    <t>Autres immobilisations corporelles</t>
  </si>
  <si>
    <t xml:space="preserve">Créances d'exploitation </t>
  </si>
  <si>
    <t>Créances clients et comptes rattachés</t>
  </si>
  <si>
    <t>Avances et acomptes reçus sur commandes</t>
  </si>
  <si>
    <t>Amort. / dépréciat</t>
  </si>
  <si>
    <t>Amort. / dépréciat.</t>
  </si>
  <si>
    <t xml:space="preserve">Emprunts et dettes auprès établissements de </t>
  </si>
  <si>
    <t>crédit (1)</t>
  </si>
  <si>
    <t>(1) Dont concours bancaires courants et soldes créditeurs de banques</t>
  </si>
  <si>
    <t>ACTIF HORS EXPLOITATION</t>
  </si>
  <si>
    <t>PASSIF HORS EXPLOITATION</t>
  </si>
  <si>
    <t>BILANS FONCTIONNELS de l'entreprise ORME au 31/12/N et au 31/12/N-1</t>
  </si>
  <si>
    <t>Ressources stables</t>
  </si>
  <si>
    <t>Emplois stables</t>
  </si>
  <si>
    <t>Actif circulant d'exploitation</t>
  </si>
  <si>
    <t>Passif circulant d'exploitation</t>
  </si>
  <si>
    <t>Actif circulant hors exploitation</t>
  </si>
  <si>
    <t>Passif circulant hors exploitation</t>
  </si>
  <si>
    <t>Trésorerie active</t>
  </si>
  <si>
    <t>Trésorerie passive</t>
  </si>
  <si>
    <t>Vérification : FRNG = BFRE + BFRHE + TN</t>
  </si>
  <si>
    <t>Variations</t>
  </si>
  <si>
    <t>Autres créances d'exploitation</t>
  </si>
  <si>
    <t>TABLEAU DE FINANCEMENT DE L'EXERCICE  N :  ORME
TABLEAU I</t>
  </si>
  <si>
    <t>Cessions ou réductions d'immobilisations financières</t>
  </si>
  <si>
    <t>TABLEAU DE FINANCEMENT DE L'EXERCICE : ORME
TABLEAU II</t>
  </si>
  <si>
    <t>Nous constatons une augmentation du Fonds de Roulement Net Global due à une progression des ressources durables supérieure à celle des emplois stables (acquisitions d'immobilisations).
Le Besoin en Fonds de Roulement d'Exploitation augmente sensiblement sous le poids des stocks et des créances clients.
Cependant, il faut noter un dégagement de ressource au niveau hors exploitation.
L'accroissement du Fonds de Roulement Net Global permet de faire face à celle du Besoin en Fonds de Roulement.
La trésorerie nette s'améliore. De négative, elle devient positive pour deux raisons : augmentation de la trésorerie active (disponibilités) et diminution de la trésorerie passive (crédits bancaires).
En conclusion, la situation financière de cette entreprise s'est améliorée au cours de l'exercice N.</t>
  </si>
</sst>
</file>

<file path=xl/styles.xml><?xml version="1.0" encoding="utf-8"?>
<styleSheet xmlns="http://schemas.openxmlformats.org/spreadsheetml/2006/main">
  <fonts count="6">
    <font>
      <sz val="10"/>
      <name val="Arial"/>
    </font>
    <font>
      <sz val="8"/>
      <name val="Arial"/>
      <family val="2"/>
    </font>
    <font>
      <sz val="12"/>
      <name val="Times New Roman"/>
      <family val="1"/>
    </font>
    <font>
      <b/>
      <sz val="12"/>
      <name val="Times New Roman"/>
      <family val="1"/>
    </font>
    <font>
      <i/>
      <sz val="12"/>
      <name val="Times New Roman"/>
      <family val="1"/>
    </font>
    <font>
      <b/>
      <i/>
      <sz val="12"/>
      <name val="Times New Roman"/>
      <family val="1"/>
    </font>
  </fonts>
  <fills count="6">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6" tint="0.39997558519241921"/>
        <bgColor indexed="64"/>
      </patternFill>
    </fill>
  </fills>
  <borders count="47">
    <border>
      <left/>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2" fillId="0" borderId="0" xfId="0" applyFont="1" applyFill="1" applyBorder="1"/>
    <xf numFmtId="0" fontId="2"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3" fillId="0" borderId="4" xfId="0" applyFont="1" applyFill="1" applyBorder="1" applyAlignment="1">
      <alignment vertical="center"/>
    </xf>
    <xf numFmtId="4" fontId="2" fillId="0" borderId="27" xfId="0" applyNumberFormat="1" applyFont="1" applyFill="1" applyBorder="1" applyAlignment="1">
      <alignment vertical="center"/>
    </xf>
    <xf numFmtId="4" fontId="4" fillId="0" borderId="21" xfId="0" applyNumberFormat="1" applyFont="1" applyFill="1" applyBorder="1" applyAlignment="1">
      <alignment vertical="center"/>
    </xf>
    <xf numFmtId="4" fontId="3" fillId="0" borderId="3" xfId="0" applyNumberFormat="1" applyFont="1" applyFill="1" applyBorder="1" applyAlignment="1">
      <alignment vertical="center"/>
    </xf>
    <xf numFmtId="4" fontId="2" fillId="0" borderId="3" xfId="0" applyNumberFormat="1" applyFont="1" applyFill="1" applyBorder="1" applyAlignment="1">
      <alignment vertical="center"/>
    </xf>
    <xf numFmtId="4" fontId="4" fillId="0" borderId="4" xfId="0" applyNumberFormat="1" applyFont="1" applyFill="1" applyBorder="1" applyAlignment="1">
      <alignment vertical="center"/>
    </xf>
    <xf numFmtId="4" fontId="2" fillId="0" borderId="27" xfId="0" applyNumberFormat="1" applyFont="1" applyFill="1" applyBorder="1" applyAlignment="1">
      <alignment horizontal="right" vertical="center"/>
    </xf>
    <xf numFmtId="4" fontId="2" fillId="0" borderId="21" xfId="0" applyNumberFormat="1" applyFont="1" applyFill="1" applyBorder="1" applyAlignment="1">
      <alignment vertical="center"/>
    </xf>
    <xf numFmtId="4" fontId="2" fillId="0" borderId="4" xfId="0" applyNumberFormat="1" applyFont="1" applyFill="1" applyBorder="1" applyAlignment="1">
      <alignment vertical="center"/>
    </xf>
    <xf numFmtId="0" fontId="3" fillId="0" borderId="29" xfId="0" applyFont="1" applyFill="1" applyBorder="1" applyAlignment="1">
      <alignment horizontal="right" vertical="center"/>
    </xf>
    <xf numFmtId="0" fontId="3" fillId="0" borderId="17" xfId="0" applyFont="1" applyFill="1" applyBorder="1" applyAlignment="1">
      <alignment horizontal="center" vertical="center"/>
    </xf>
    <xf numFmtId="0" fontId="2" fillId="0" borderId="17" xfId="0" applyFont="1" applyFill="1" applyBorder="1" applyAlignment="1">
      <alignment vertical="center" wrapText="1"/>
    </xf>
    <xf numFmtId="0" fontId="2" fillId="0" borderId="17" xfId="0" applyFont="1" applyFill="1" applyBorder="1" applyAlignment="1">
      <alignment horizontal="left" vertical="center" wrapText="1"/>
    </xf>
    <xf numFmtId="0" fontId="3" fillId="0" borderId="17" xfId="0" applyFont="1" applyFill="1" applyBorder="1" applyAlignment="1">
      <alignment horizontal="right" vertical="center"/>
    </xf>
    <xf numFmtId="0" fontId="3" fillId="0" borderId="30" xfId="0" applyFont="1" applyFill="1" applyBorder="1" applyAlignment="1">
      <alignment horizontal="center" vertical="center"/>
    </xf>
    <xf numFmtId="0" fontId="2" fillId="0" borderId="17" xfId="0" applyFont="1" applyFill="1" applyBorder="1" applyAlignment="1">
      <alignment vertical="center"/>
    </xf>
    <xf numFmtId="0" fontId="4" fillId="0" borderId="17" xfId="0" applyFont="1" applyFill="1" applyBorder="1" applyAlignment="1">
      <alignment horizontal="right" vertical="center"/>
    </xf>
    <xf numFmtId="4" fontId="3" fillId="0" borderId="3" xfId="0" applyNumberFormat="1" applyFont="1" applyFill="1" applyBorder="1" applyAlignment="1">
      <alignment horizontal="right" vertical="center"/>
    </xf>
    <xf numFmtId="4" fontId="3" fillId="0" borderId="4" xfId="0" applyNumberFormat="1" applyFont="1" applyFill="1" applyBorder="1" applyAlignment="1">
      <alignment vertical="center"/>
    </xf>
    <xf numFmtId="4" fontId="2" fillId="0" borderId="21" xfId="0" applyNumberFormat="1" applyFont="1" applyFill="1" applyBorder="1" applyAlignment="1">
      <alignment horizontal="right" vertical="center"/>
    </xf>
    <xf numFmtId="2" fontId="2" fillId="0" borderId="27" xfId="0" applyNumberFormat="1" applyFont="1" applyFill="1" applyBorder="1" applyAlignment="1">
      <alignment vertical="center"/>
    </xf>
    <xf numFmtId="0" fontId="3" fillId="2" borderId="2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2" fillId="0" borderId="9" xfId="0" applyFont="1" applyFill="1" applyBorder="1" applyAlignment="1">
      <alignment vertical="center" wrapText="1"/>
    </xf>
    <xf numFmtId="4" fontId="2" fillId="0" borderId="31" xfId="0" applyNumberFormat="1" applyFont="1" applyFill="1" applyBorder="1" applyAlignment="1">
      <alignment vertical="center"/>
    </xf>
    <xf numFmtId="4" fontId="4" fillId="0" borderId="22" xfId="0" applyNumberFormat="1" applyFont="1" applyFill="1" applyBorder="1" applyAlignment="1">
      <alignment vertical="center"/>
    </xf>
    <xf numFmtId="4" fontId="3" fillId="0" borderId="24" xfId="0" applyNumberFormat="1" applyFont="1" applyFill="1" applyBorder="1" applyAlignment="1">
      <alignment vertical="center"/>
    </xf>
    <xf numFmtId="4" fontId="2" fillId="0" borderId="24" xfId="0" applyNumberFormat="1" applyFont="1" applyFill="1" applyBorder="1" applyAlignment="1">
      <alignment vertical="center"/>
    </xf>
    <xf numFmtId="0" fontId="3" fillId="0" borderId="9" xfId="0" applyFont="1" applyFill="1" applyBorder="1" applyAlignment="1">
      <alignment horizontal="right" vertical="center" wrapText="1"/>
    </xf>
    <xf numFmtId="0" fontId="3" fillId="0" borderId="9" xfId="0" applyFont="1" applyFill="1" applyBorder="1" applyAlignment="1">
      <alignment horizontal="center" vertical="center" wrapText="1"/>
    </xf>
    <xf numFmtId="4" fontId="2" fillId="0" borderId="33" xfId="0" applyNumberFormat="1" applyFont="1" applyFill="1" applyBorder="1" applyAlignment="1">
      <alignment vertical="center"/>
    </xf>
    <xf numFmtId="4" fontId="2" fillId="0" borderId="22" xfId="0" applyNumberFormat="1" applyFont="1" applyFill="1" applyBorder="1" applyAlignment="1">
      <alignment vertical="center"/>
    </xf>
    <xf numFmtId="0" fontId="3" fillId="0" borderId="3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11" xfId="0" applyFont="1" applyFill="1" applyBorder="1" applyAlignment="1">
      <alignment vertical="center"/>
    </xf>
    <xf numFmtId="2" fontId="2" fillId="0" borderId="35" xfId="0" applyNumberFormat="1" applyFont="1" applyFill="1" applyBorder="1" applyAlignment="1">
      <alignment vertical="center"/>
    </xf>
    <xf numFmtId="2" fontId="2" fillId="0" borderId="12" xfId="0" applyNumberFormat="1" applyFont="1" applyFill="1" applyBorder="1" applyAlignment="1">
      <alignment vertical="center"/>
    </xf>
    <xf numFmtId="0" fontId="3" fillId="0" borderId="1" xfId="0" applyFont="1" applyFill="1" applyBorder="1" applyAlignment="1">
      <alignment horizontal="left" vertical="center"/>
    </xf>
    <xf numFmtId="4" fontId="3" fillId="0" borderId="23" xfId="0" applyNumberFormat="1" applyFont="1" applyFill="1" applyBorder="1" applyAlignment="1">
      <alignment horizontal="right" vertical="center"/>
    </xf>
    <xf numFmtId="0" fontId="3" fillId="0" borderId="36" xfId="0" applyFont="1" applyFill="1" applyBorder="1" applyAlignment="1">
      <alignment vertical="center"/>
    </xf>
    <xf numFmtId="4" fontId="3" fillId="0" borderId="23" xfId="0" applyNumberFormat="1" applyFont="1" applyFill="1" applyBorder="1" applyAlignment="1">
      <alignment vertical="center"/>
    </xf>
    <xf numFmtId="4" fontId="3" fillId="0" borderId="37" xfId="0" applyNumberFormat="1" applyFont="1" applyFill="1" applyBorder="1" applyAlignment="1">
      <alignment vertical="center"/>
    </xf>
    <xf numFmtId="0" fontId="2" fillId="0" borderId="11" xfId="0" applyFont="1" applyFill="1" applyBorder="1" applyAlignment="1">
      <alignment horizontal="right" vertical="center"/>
    </xf>
    <xf numFmtId="0" fontId="2" fillId="0" borderId="9" xfId="0" applyFont="1" applyFill="1" applyBorder="1" applyAlignment="1">
      <alignment vertical="center"/>
    </xf>
    <xf numFmtId="0" fontId="2" fillId="0" borderId="21" xfId="0" applyFont="1" applyFill="1" applyBorder="1" applyAlignment="1">
      <alignment vertical="center"/>
    </xf>
    <xf numFmtId="2" fontId="2" fillId="0" borderId="0" xfId="0" applyNumberFormat="1" applyFont="1" applyFill="1" applyBorder="1"/>
    <xf numFmtId="0" fontId="2" fillId="0" borderId="4" xfId="0" applyFont="1" applyFill="1" applyBorder="1" applyAlignment="1">
      <alignment horizontal="left" vertical="center"/>
    </xf>
    <xf numFmtId="0" fontId="2" fillId="0" borderId="27" xfId="0" applyFont="1" applyFill="1" applyBorder="1" applyAlignment="1">
      <alignment horizontal="left" vertical="center"/>
    </xf>
    <xf numFmtId="0" fontId="2" fillId="0" borderId="21" xfId="0" applyFont="1" applyFill="1" applyBorder="1" applyAlignment="1">
      <alignment horizontal="left" vertical="center"/>
    </xf>
    <xf numFmtId="4" fontId="2" fillId="0" borderId="4" xfId="0" applyNumberFormat="1" applyFont="1" applyFill="1" applyBorder="1" applyAlignment="1">
      <alignment horizontal="right" vertical="center"/>
    </xf>
    <xf numFmtId="0" fontId="3" fillId="2" borderId="2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2" xfId="0" applyFont="1" applyFill="1" applyBorder="1" applyAlignment="1">
      <alignment horizontal="center" vertical="center"/>
    </xf>
    <xf numFmtId="0" fontId="2" fillId="0" borderId="32" xfId="0" applyFont="1" applyFill="1" applyBorder="1" applyAlignment="1">
      <alignment horizontal="left" vertical="center"/>
    </xf>
    <xf numFmtId="4" fontId="2" fillId="0" borderId="33" xfId="0" applyNumberFormat="1" applyFont="1" applyFill="1" applyBorder="1" applyAlignment="1">
      <alignment horizontal="right" vertical="center"/>
    </xf>
    <xf numFmtId="0" fontId="2" fillId="0" borderId="9" xfId="0" applyFont="1" applyFill="1" applyBorder="1" applyAlignment="1">
      <alignment horizontal="left" vertical="center"/>
    </xf>
    <xf numFmtId="4" fontId="2" fillId="0" borderId="31" xfId="0" applyNumberFormat="1" applyFont="1" applyFill="1" applyBorder="1" applyAlignment="1">
      <alignment horizontal="right" vertical="center"/>
    </xf>
    <xf numFmtId="0" fontId="2" fillId="0" borderId="34" xfId="0" applyFont="1" applyFill="1" applyBorder="1" applyAlignment="1">
      <alignment horizontal="left" vertical="center"/>
    </xf>
    <xf numFmtId="4" fontId="2" fillId="0" borderId="22" xfId="0" applyNumberFormat="1" applyFont="1" applyFill="1" applyBorder="1" applyAlignment="1">
      <alignment horizontal="right" vertical="center"/>
    </xf>
    <xf numFmtId="0" fontId="3" fillId="4" borderId="1" xfId="0" applyFont="1" applyFill="1" applyBorder="1" applyAlignment="1">
      <alignment horizontal="center" vertical="center"/>
    </xf>
    <xf numFmtId="4" fontId="3" fillId="4" borderId="23" xfId="0" applyNumberFormat="1" applyFont="1" applyFill="1" applyBorder="1" applyAlignment="1">
      <alignment horizontal="right" vertical="center"/>
    </xf>
    <xf numFmtId="0" fontId="3" fillId="4" borderId="23" xfId="0" applyFont="1" applyFill="1" applyBorder="1" applyAlignment="1">
      <alignment horizontal="center" vertical="center"/>
    </xf>
    <xf numFmtId="4" fontId="3" fillId="4" borderId="37" xfId="0" applyNumberFormat="1" applyFont="1" applyFill="1" applyBorder="1" applyAlignment="1">
      <alignment horizontal="right" vertical="center"/>
    </xf>
    <xf numFmtId="0" fontId="3" fillId="2"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9" xfId="0" applyFont="1" applyFill="1" applyBorder="1" applyAlignment="1">
      <alignment vertical="center"/>
    </xf>
    <xf numFmtId="4" fontId="2" fillId="0" borderId="30" xfId="0" applyNumberFormat="1" applyFont="1" applyFill="1" applyBorder="1" applyAlignment="1">
      <alignment vertical="center"/>
    </xf>
    <xf numFmtId="0" fontId="2" fillId="0" borderId="10" xfId="0" applyFont="1" applyFill="1" applyBorder="1" applyAlignment="1">
      <alignment horizontal="center" vertical="center"/>
    </xf>
    <xf numFmtId="4" fontId="2" fillId="0" borderId="17" xfId="0" applyNumberFormat="1" applyFont="1" applyFill="1" applyBorder="1" applyAlignment="1">
      <alignment vertical="center"/>
    </xf>
    <xf numFmtId="4" fontId="3" fillId="0" borderId="28" xfId="0" applyNumberFormat="1" applyFont="1" applyFill="1" applyBorder="1" applyAlignment="1">
      <alignment vertical="center"/>
    </xf>
    <xf numFmtId="4" fontId="3" fillId="5" borderId="3" xfId="0" applyNumberFormat="1" applyFont="1" applyFill="1" applyBorder="1" applyAlignment="1">
      <alignment vertical="center"/>
    </xf>
    <xf numFmtId="4" fontId="3" fillId="5" borderId="28" xfId="0" applyNumberFormat="1" applyFont="1" applyFill="1" applyBorder="1" applyAlignment="1">
      <alignment vertical="center"/>
    </xf>
    <xf numFmtId="0" fontId="3" fillId="5" borderId="5" xfId="0" applyFont="1" applyFill="1" applyBorder="1" applyAlignment="1">
      <alignment horizontal="center" vertical="center"/>
    </xf>
    <xf numFmtId="4" fontId="3" fillId="4" borderId="3" xfId="0" applyNumberFormat="1" applyFont="1" applyFill="1" applyBorder="1" applyAlignment="1">
      <alignment vertical="center"/>
    </xf>
    <xf numFmtId="4" fontId="3" fillId="4" borderId="28" xfId="0" applyNumberFormat="1" applyFont="1" applyFill="1" applyBorder="1" applyAlignment="1">
      <alignment vertical="center"/>
    </xf>
    <xf numFmtId="0" fontId="3" fillId="5" borderId="28" xfId="0" applyFont="1" applyFill="1" applyBorder="1" applyAlignment="1">
      <alignment vertical="center"/>
    </xf>
    <xf numFmtId="0" fontId="3" fillId="4" borderId="5" xfId="0" applyFont="1" applyFill="1" applyBorder="1" applyAlignment="1">
      <alignment horizontal="center" vertical="center"/>
    </xf>
    <xf numFmtId="0" fontId="3" fillId="4" borderId="28" xfId="0" applyFont="1" applyFill="1" applyBorder="1" applyAlignment="1">
      <alignment vertical="center"/>
    </xf>
    <xf numFmtId="0" fontId="3" fillId="4" borderId="18" xfId="0" applyFont="1" applyFill="1" applyBorder="1" applyAlignment="1">
      <alignment vertical="center"/>
    </xf>
    <xf numFmtId="0" fontId="2" fillId="0" borderId="0" xfId="0" applyFont="1" applyFill="1" applyBorder="1" applyAlignment="1">
      <alignment wrapText="1"/>
    </xf>
    <xf numFmtId="0" fontId="2" fillId="0" borderId="4" xfId="0" applyFont="1" applyFill="1" applyBorder="1" applyAlignment="1">
      <alignment vertical="center"/>
    </xf>
    <xf numFmtId="0" fontId="2" fillId="0" borderId="27" xfId="0" applyFont="1" applyFill="1" applyBorder="1" applyAlignment="1">
      <alignment vertical="center"/>
    </xf>
    <xf numFmtId="0" fontId="5" fillId="0" borderId="4" xfId="0" applyFont="1" applyFill="1" applyBorder="1" applyAlignment="1">
      <alignment vertical="center"/>
    </xf>
    <xf numFmtId="0" fontId="5" fillId="0" borderId="21" xfId="0" applyFont="1" applyFill="1" applyBorder="1" applyAlignment="1">
      <alignmen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3" fillId="0" borderId="41" xfId="0" applyFont="1" applyFill="1" applyBorder="1" applyAlignment="1">
      <alignment horizontal="right" vertical="center"/>
    </xf>
    <xf numFmtId="0" fontId="5" fillId="0" borderId="32" xfId="0" applyFont="1" applyFill="1" applyBorder="1" applyAlignment="1">
      <alignment vertical="center"/>
    </xf>
    <xf numFmtId="0" fontId="5" fillId="0" borderId="34" xfId="0" applyFont="1" applyFill="1" applyBorder="1" applyAlignment="1">
      <alignment vertical="center"/>
    </xf>
    <xf numFmtId="0" fontId="3" fillId="5" borderId="41" xfId="0" applyFont="1" applyFill="1" applyBorder="1" applyAlignment="1">
      <alignment horizontal="right" vertical="center"/>
    </xf>
    <xf numFmtId="0" fontId="3" fillId="5" borderId="3" xfId="0" applyFont="1" applyFill="1" applyBorder="1" applyAlignment="1">
      <alignment horizontal="right" vertical="center"/>
    </xf>
    <xf numFmtId="4" fontId="3" fillId="5" borderId="24" xfId="0" applyNumberFormat="1" applyFont="1" applyFill="1" applyBorder="1" applyAlignment="1">
      <alignment vertical="center"/>
    </xf>
    <xf numFmtId="0" fontId="3" fillId="4" borderId="1" xfId="0" applyFont="1" applyFill="1" applyBorder="1" applyAlignment="1">
      <alignment horizontal="right" vertical="center"/>
    </xf>
    <xf numFmtId="4" fontId="3" fillId="4" borderId="23" xfId="0" applyNumberFormat="1" applyFont="1" applyFill="1" applyBorder="1" applyAlignment="1">
      <alignment vertical="center"/>
    </xf>
    <xf numFmtId="0" fontId="3" fillId="4" borderId="23" xfId="0" applyFont="1" applyFill="1" applyBorder="1" applyAlignment="1">
      <alignment horizontal="right" vertical="center"/>
    </xf>
    <xf numFmtId="4" fontId="3" fillId="4" borderId="37" xfId="0" applyNumberFormat="1" applyFont="1" applyFill="1" applyBorder="1" applyAlignment="1">
      <alignment vertical="center"/>
    </xf>
    <xf numFmtId="0" fontId="3" fillId="2" borderId="3" xfId="0" applyFont="1" applyFill="1" applyBorder="1" applyAlignment="1">
      <alignment horizontal="center" vertical="center"/>
    </xf>
    <xf numFmtId="1" fontId="3" fillId="2" borderId="4" xfId="0" applyNumberFormat="1" applyFont="1" applyFill="1" applyBorder="1" applyAlignment="1">
      <alignment horizontal="center" vertical="center"/>
    </xf>
    <xf numFmtId="0" fontId="3" fillId="2" borderId="24" xfId="0" applyFont="1" applyFill="1" applyBorder="1" applyAlignment="1">
      <alignment horizontal="center" vertical="center"/>
    </xf>
    <xf numFmtId="1" fontId="3" fillId="2" borderId="33" xfId="0" applyNumberFormat="1" applyFont="1" applyFill="1" applyBorder="1" applyAlignment="1">
      <alignment horizontal="center" vertical="center"/>
    </xf>
    <xf numFmtId="0" fontId="3" fillId="0" borderId="32" xfId="0" applyFont="1" applyFill="1" applyBorder="1" applyAlignment="1">
      <alignment vertical="center"/>
    </xf>
    <xf numFmtId="4" fontId="2" fillId="5" borderId="33" xfId="0" applyNumberFormat="1" applyFont="1" applyFill="1" applyBorder="1" applyAlignment="1">
      <alignment vertical="center"/>
    </xf>
    <xf numFmtId="0" fontId="5" fillId="0" borderId="9" xfId="0" applyFont="1" applyFill="1" applyBorder="1" applyAlignment="1">
      <alignment vertical="center"/>
    </xf>
    <xf numFmtId="4" fontId="2" fillId="5" borderId="31" xfId="0" applyNumberFormat="1" applyFont="1" applyFill="1" applyBorder="1" applyAlignment="1">
      <alignment vertical="center"/>
    </xf>
    <xf numFmtId="4" fontId="2" fillId="5" borderId="22" xfId="0" applyNumberFormat="1" applyFont="1" applyFill="1" applyBorder="1" applyAlignment="1">
      <alignment vertical="center"/>
    </xf>
    <xf numFmtId="4" fontId="2" fillId="5" borderId="43" xfId="0" applyNumberFormat="1" applyFont="1" applyFill="1" applyBorder="1" applyAlignment="1">
      <alignment vertical="center"/>
    </xf>
    <xf numFmtId="4" fontId="2" fillId="5" borderId="26" xfId="0" applyNumberFormat="1" applyFont="1" applyFill="1" applyBorder="1" applyAlignment="1">
      <alignment vertical="center"/>
    </xf>
    <xf numFmtId="4" fontId="3" fillId="0" borderId="33" xfId="0" applyNumberFormat="1" applyFont="1" applyFill="1" applyBorder="1" applyAlignment="1">
      <alignment vertical="center"/>
    </xf>
    <xf numFmtId="4" fontId="3" fillId="0" borderId="31" xfId="0" applyNumberFormat="1" applyFont="1" applyFill="1" applyBorder="1" applyAlignment="1"/>
    <xf numFmtId="0" fontId="2" fillId="0" borderId="31" xfId="0" applyFont="1" applyFill="1" applyBorder="1" applyAlignment="1">
      <alignment vertical="center"/>
    </xf>
    <xf numFmtId="4" fontId="3" fillId="0" borderId="22" xfId="0" applyNumberFormat="1" applyFont="1" applyFill="1" applyBorder="1" applyAlignment="1"/>
    <xf numFmtId="0" fontId="3" fillId="0" borderId="32" xfId="0" applyFont="1" applyFill="1" applyBorder="1" applyAlignment="1">
      <alignment horizontal="left" vertical="center"/>
    </xf>
    <xf numFmtId="4" fontId="3" fillId="0" borderId="31" xfId="0" applyNumberFormat="1" applyFont="1" applyFill="1" applyBorder="1" applyAlignment="1">
      <alignment vertical="center"/>
    </xf>
    <xf numFmtId="4" fontId="3" fillId="0" borderId="46" xfId="0"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3" fillId="3" borderId="2"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3" fillId="3" borderId="1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14" xfId="0" applyFont="1" applyFill="1" applyBorder="1" applyAlignment="1">
      <alignment horizontal="center" vertical="center" wrapText="1"/>
    </xf>
    <xf numFmtId="4" fontId="3" fillId="0" borderId="33" xfId="0" applyNumberFormat="1" applyFont="1" applyFill="1" applyBorder="1" applyAlignment="1">
      <alignment horizontal="right" vertical="center"/>
    </xf>
    <xf numFmtId="4" fontId="3" fillId="0" borderId="22"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4" fontId="3" fillId="0" borderId="21" xfId="0" applyNumberFormat="1" applyFont="1" applyFill="1" applyBorder="1" applyAlignment="1">
      <alignment horizontal="right" vertical="center"/>
    </xf>
    <xf numFmtId="0" fontId="3" fillId="3" borderId="8"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28"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5"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K25"/>
  <sheetViews>
    <sheetView showGridLines="0" tabSelected="1" workbookViewId="0">
      <selection activeCell="B2" sqref="B2:K2"/>
    </sheetView>
  </sheetViews>
  <sheetFormatPr baseColWidth="10" defaultRowHeight="15.75"/>
  <cols>
    <col min="1" max="1" width="3.7109375" style="2" customWidth="1"/>
    <col min="2" max="2" width="38.7109375" style="2" customWidth="1"/>
    <col min="3" max="8" width="11.7109375" style="2" customWidth="1"/>
    <col min="9" max="9" width="38.7109375" style="2" customWidth="1"/>
    <col min="10" max="11" width="11.7109375" style="2" customWidth="1"/>
    <col min="12" max="16384" width="11.42578125" style="2"/>
  </cols>
  <sheetData>
    <row r="1" spans="2:11" ht="16.5" thickBot="1"/>
    <row r="2" spans="2:11" s="4" customFormat="1" ht="16.5" thickBot="1">
      <c r="B2" s="132" t="s">
        <v>112</v>
      </c>
      <c r="C2" s="133"/>
      <c r="D2" s="133"/>
      <c r="E2" s="133"/>
      <c r="F2" s="133"/>
      <c r="G2" s="133"/>
      <c r="H2" s="133"/>
      <c r="I2" s="133"/>
      <c r="J2" s="133"/>
      <c r="K2" s="134"/>
    </row>
    <row r="3" spans="2:11" s="4" customFormat="1" ht="31.5">
      <c r="B3" s="29" t="s">
        <v>13</v>
      </c>
      <c r="C3" s="28" t="s">
        <v>14</v>
      </c>
      <c r="D3" s="28" t="s">
        <v>119</v>
      </c>
      <c r="E3" s="28" t="s">
        <v>15</v>
      </c>
      <c r="F3" s="28" t="s">
        <v>16</v>
      </c>
      <c r="G3" s="28" t="s">
        <v>118</v>
      </c>
      <c r="H3" s="28" t="s">
        <v>17</v>
      </c>
      <c r="I3" s="28" t="s">
        <v>18</v>
      </c>
      <c r="J3" s="28" t="s">
        <v>0</v>
      </c>
      <c r="K3" s="30" t="s">
        <v>1</v>
      </c>
    </row>
    <row r="4" spans="2:11" s="4" customFormat="1">
      <c r="B4" s="31" t="s">
        <v>19</v>
      </c>
      <c r="C4" s="7"/>
      <c r="D4" s="7"/>
      <c r="E4" s="7"/>
      <c r="F4" s="7"/>
      <c r="G4" s="7"/>
      <c r="H4" s="7"/>
      <c r="I4" s="21" t="s">
        <v>20</v>
      </c>
      <c r="J4" s="7"/>
      <c r="K4" s="32"/>
    </row>
    <row r="5" spans="2:11">
      <c r="B5" s="33" t="s">
        <v>110</v>
      </c>
      <c r="C5" s="27"/>
      <c r="D5" s="27"/>
      <c r="E5" s="27"/>
      <c r="F5" s="27"/>
      <c r="G5" s="27"/>
      <c r="H5" s="27"/>
      <c r="I5" s="22" t="s">
        <v>21</v>
      </c>
      <c r="J5" s="8">
        <v>45210</v>
      </c>
      <c r="K5" s="34">
        <v>38775</v>
      </c>
    </row>
    <row r="6" spans="2:11">
      <c r="B6" s="33" t="s">
        <v>23</v>
      </c>
      <c r="C6" s="8">
        <v>90475</v>
      </c>
      <c r="D6" s="8">
        <v>38775</v>
      </c>
      <c r="E6" s="8">
        <f>C6-D6</f>
        <v>51700</v>
      </c>
      <c r="F6" s="8">
        <v>64625</v>
      </c>
      <c r="G6" s="8">
        <v>25850</v>
      </c>
      <c r="H6" s="8">
        <f>F6-G6</f>
        <v>38775</v>
      </c>
      <c r="I6" s="22" t="s">
        <v>22</v>
      </c>
      <c r="J6" s="8"/>
      <c r="K6" s="34"/>
    </row>
    <row r="7" spans="2:11">
      <c r="B7" s="33" t="s">
        <v>113</v>
      </c>
      <c r="C7" s="8">
        <v>13057</v>
      </c>
      <c r="D7" s="8">
        <v>5940</v>
      </c>
      <c r="E7" s="8">
        <f>C7-D7</f>
        <v>7117</v>
      </c>
      <c r="F7" s="8">
        <v>25850</v>
      </c>
      <c r="G7" s="8">
        <v>6457</v>
      </c>
      <c r="H7" s="8">
        <f>F7-G7</f>
        <v>19393</v>
      </c>
      <c r="I7" s="22" t="s">
        <v>109</v>
      </c>
      <c r="J7" s="8">
        <v>24552</v>
      </c>
      <c r="K7" s="34">
        <v>24552</v>
      </c>
    </row>
    <row r="8" spans="2:11">
      <c r="B8" s="33" t="s">
        <v>114</v>
      </c>
      <c r="C8" s="8">
        <v>6325</v>
      </c>
      <c r="D8" s="8">
        <v>4400</v>
      </c>
      <c r="E8" s="8">
        <f>C8-D8</f>
        <v>1925</v>
      </c>
      <c r="F8" s="8">
        <v>6325</v>
      </c>
      <c r="G8" s="8">
        <v>3740</v>
      </c>
      <c r="H8" s="8">
        <f>F8-G8</f>
        <v>2585</v>
      </c>
      <c r="I8" s="22" t="s">
        <v>24</v>
      </c>
      <c r="J8" s="8"/>
      <c r="K8" s="34"/>
    </row>
    <row r="9" spans="2:11">
      <c r="B9" s="33" t="s">
        <v>25</v>
      </c>
      <c r="C9" s="8"/>
      <c r="D9" s="8"/>
      <c r="E9" s="8"/>
      <c r="F9" s="8"/>
      <c r="G9" s="8"/>
      <c r="H9" s="8"/>
      <c r="I9" s="23" t="s">
        <v>26</v>
      </c>
      <c r="J9" s="9">
        <f>E24-J5-J7-J23</f>
        <v>7777</v>
      </c>
      <c r="K9" s="35">
        <f>H24-K5-K7-K23</f>
        <v>1309</v>
      </c>
    </row>
    <row r="10" spans="2:11">
      <c r="B10" s="33" t="s">
        <v>27</v>
      </c>
      <c r="C10" s="8"/>
      <c r="D10" s="8"/>
      <c r="E10" s="8"/>
      <c r="F10" s="8"/>
      <c r="G10" s="8"/>
      <c r="H10" s="8"/>
      <c r="I10" s="20" t="s">
        <v>28</v>
      </c>
      <c r="J10" s="10">
        <f>SUM(J5:J9)</f>
        <v>77539</v>
      </c>
      <c r="K10" s="36">
        <f>SUM(K5:K9)</f>
        <v>64636</v>
      </c>
    </row>
    <row r="11" spans="2:11">
      <c r="B11" s="53"/>
      <c r="C11" s="54"/>
      <c r="D11" s="54"/>
      <c r="E11" s="54"/>
      <c r="F11" s="54"/>
      <c r="G11" s="54"/>
      <c r="H11" s="54"/>
      <c r="I11" s="22" t="s">
        <v>29</v>
      </c>
      <c r="J11" s="11"/>
      <c r="K11" s="37"/>
    </row>
    <row r="12" spans="2:11">
      <c r="B12" s="38" t="s">
        <v>28</v>
      </c>
      <c r="C12" s="10">
        <f>SUM(C5:C10)</f>
        <v>109857</v>
      </c>
      <c r="D12" s="10">
        <f>SUM(D5:D10)</f>
        <v>49115</v>
      </c>
      <c r="E12" s="10">
        <f t="shared" ref="E12" si="0">C12-D12</f>
        <v>60742</v>
      </c>
      <c r="F12" s="10">
        <f>SUM(F5:F10)</f>
        <v>96800</v>
      </c>
      <c r="G12" s="10">
        <f>SUM(G5:G10)</f>
        <v>36047</v>
      </c>
      <c r="H12" s="10">
        <f t="shared" ref="H12" si="1">F12-G12</f>
        <v>60753</v>
      </c>
      <c r="I12" s="20" t="s">
        <v>31</v>
      </c>
      <c r="J12" s="10">
        <f>J11</f>
        <v>0</v>
      </c>
      <c r="K12" s="36">
        <f>K11</f>
        <v>0</v>
      </c>
    </row>
    <row r="13" spans="2:11" s="4" customFormat="1">
      <c r="B13" s="39" t="s">
        <v>30</v>
      </c>
      <c r="C13" s="25"/>
      <c r="D13" s="25"/>
      <c r="E13" s="25"/>
      <c r="F13" s="25"/>
      <c r="G13" s="25"/>
      <c r="H13" s="25"/>
      <c r="I13" s="17" t="s">
        <v>33</v>
      </c>
      <c r="J13" s="12"/>
      <c r="K13" s="40"/>
    </row>
    <row r="14" spans="2:11" ht="31.5">
      <c r="B14" s="33" t="s">
        <v>46</v>
      </c>
      <c r="C14" s="13"/>
      <c r="D14" s="13"/>
      <c r="E14" s="13"/>
      <c r="F14" s="13"/>
      <c r="G14" s="13"/>
      <c r="H14" s="13"/>
      <c r="I14" s="18" t="s">
        <v>120</v>
      </c>
      <c r="J14" s="8"/>
      <c r="K14" s="34"/>
    </row>
    <row r="15" spans="2:11">
      <c r="B15" s="33" t="s">
        <v>47</v>
      </c>
      <c r="C15" s="13"/>
      <c r="D15" s="13"/>
      <c r="E15" s="13"/>
      <c r="F15" s="13"/>
      <c r="G15" s="13"/>
      <c r="H15" s="13"/>
      <c r="I15" s="18" t="s">
        <v>121</v>
      </c>
      <c r="J15" s="8">
        <v>6457</v>
      </c>
      <c r="K15" s="34">
        <v>12925</v>
      </c>
    </row>
    <row r="16" spans="2:11">
      <c r="B16" s="33" t="s">
        <v>32</v>
      </c>
      <c r="C16" s="13">
        <v>14212</v>
      </c>
      <c r="D16" s="13"/>
      <c r="E16" s="13">
        <f>C16-D16</f>
        <v>14212</v>
      </c>
      <c r="F16" s="13">
        <v>11625</v>
      </c>
      <c r="G16" s="13"/>
      <c r="H16" s="13">
        <f t="shared" ref="H16:H21" si="2">F16-G16</f>
        <v>11625</v>
      </c>
      <c r="I16" s="18" t="s">
        <v>49</v>
      </c>
      <c r="J16" s="8"/>
      <c r="K16" s="34"/>
    </row>
    <row r="17" spans="2:11" ht="31.5">
      <c r="B17" s="33" t="s">
        <v>115</v>
      </c>
      <c r="C17" s="13"/>
      <c r="D17" s="13"/>
      <c r="E17" s="13"/>
      <c r="F17" s="13"/>
      <c r="G17" s="13"/>
      <c r="H17" s="13"/>
      <c r="I17" s="18" t="s">
        <v>117</v>
      </c>
      <c r="J17" s="8"/>
      <c r="K17" s="34"/>
    </row>
    <row r="18" spans="2:11">
      <c r="B18" s="33" t="s">
        <v>116</v>
      </c>
      <c r="C18" s="13">
        <v>16797</v>
      </c>
      <c r="D18" s="13"/>
      <c r="E18" s="13">
        <f>C18-D18</f>
        <v>16797</v>
      </c>
      <c r="F18" s="13">
        <v>16810</v>
      </c>
      <c r="G18" s="13"/>
      <c r="H18" s="13">
        <f t="shared" si="2"/>
        <v>16810</v>
      </c>
      <c r="I18" s="18" t="s">
        <v>34</v>
      </c>
      <c r="J18" s="8">
        <v>19000</v>
      </c>
      <c r="K18" s="34">
        <v>23000</v>
      </c>
    </row>
    <row r="19" spans="2:11">
      <c r="B19" s="33" t="s">
        <v>136</v>
      </c>
      <c r="C19" s="13"/>
      <c r="D19" s="13"/>
      <c r="E19" s="13"/>
      <c r="F19" s="13"/>
      <c r="G19" s="13"/>
      <c r="H19" s="13"/>
      <c r="I19" s="19" t="s">
        <v>36</v>
      </c>
      <c r="J19" s="13">
        <v>7106</v>
      </c>
      <c r="K19" s="34">
        <v>6457</v>
      </c>
    </row>
    <row r="20" spans="2:11">
      <c r="B20" s="33" t="s">
        <v>35</v>
      </c>
      <c r="C20" s="13">
        <v>8000</v>
      </c>
      <c r="D20" s="13"/>
      <c r="E20" s="13">
        <f>C20-D20</f>
        <v>8000</v>
      </c>
      <c r="F20" s="13">
        <v>9000</v>
      </c>
      <c r="G20" s="13"/>
      <c r="H20" s="13">
        <f t="shared" si="2"/>
        <v>9000</v>
      </c>
      <c r="I20" s="19" t="s">
        <v>38</v>
      </c>
      <c r="J20" s="13">
        <v>382</v>
      </c>
      <c r="K20" s="34">
        <v>265</v>
      </c>
    </row>
    <row r="21" spans="2:11">
      <c r="B21" s="33" t="s">
        <v>37</v>
      </c>
      <c r="C21" s="13">
        <v>10733</v>
      </c>
      <c r="D21" s="13"/>
      <c r="E21" s="13">
        <f>C21-D21</f>
        <v>10733</v>
      </c>
      <c r="F21" s="13">
        <v>9095</v>
      </c>
      <c r="G21" s="13"/>
      <c r="H21" s="13">
        <f t="shared" si="2"/>
        <v>9095</v>
      </c>
      <c r="I21" s="18" t="s">
        <v>39</v>
      </c>
      <c r="J21" s="8"/>
      <c r="K21" s="34"/>
    </row>
    <row r="22" spans="2:11">
      <c r="B22" s="33" t="s">
        <v>48</v>
      </c>
      <c r="C22" s="26"/>
      <c r="D22" s="26"/>
      <c r="E22" s="26"/>
      <c r="F22" s="26"/>
      <c r="G22" s="26"/>
      <c r="H22" s="26"/>
      <c r="I22" s="18" t="s">
        <v>50</v>
      </c>
      <c r="J22" s="14"/>
      <c r="K22" s="41"/>
    </row>
    <row r="23" spans="2:11" s="4" customFormat="1">
      <c r="B23" s="42" t="s">
        <v>31</v>
      </c>
      <c r="C23" s="24">
        <f>SUM(C14:C22)</f>
        <v>49742</v>
      </c>
      <c r="D23" s="24">
        <f>SUM(D14:D22)</f>
        <v>0</v>
      </c>
      <c r="E23" s="24">
        <f t="shared" ref="E23" si="3">C23-D23</f>
        <v>49742</v>
      </c>
      <c r="F23" s="24">
        <f>SUM(F14:F22)</f>
        <v>46530</v>
      </c>
      <c r="G23" s="24">
        <f>SUM(G14:G22)</f>
        <v>0</v>
      </c>
      <c r="H23" s="24">
        <f>SUM(H14:H22)</f>
        <v>46530</v>
      </c>
      <c r="I23" s="16" t="s">
        <v>40</v>
      </c>
      <c r="J23" s="10">
        <f>SUM(J15:J22)</f>
        <v>32945</v>
      </c>
      <c r="K23" s="36">
        <f>SUM(K15:K22)</f>
        <v>42647</v>
      </c>
    </row>
    <row r="24" spans="2:11" s="4" customFormat="1" ht="16.5" thickBot="1">
      <c r="B24" s="47" t="s">
        <v>41</v>
      </c>
      <c r="C24" s="48">
        <f>C12+C23</f>
        <v>159599</v>
      </c>
      <c r="D24" s="48">
        <f>D12+D23</f>
        <v>49115</v>
      </c>
      <c r="E24" s="48">
        <f>E12+E23</f>
        <v>110484</v>
      </c>
      <c r="F24" s="48">
        <f>F23+F12</f>
        <v>143330</v>
      </c>
      <c r="G24" s="48">
        <f>G23+G12</f>
        <v>36047</v>
      </c>
      <c r="H24" s="48">
        <f>H23+H12</f>
        <v>107283</v>
      </c>
      <c r="I24" s="49" t="s">
        <v>41</v>
      </c>
      <c r="J24" s="50">
        <f>J10+J12+J23</f>
        <v>110484</v>
      </c>
      <c r="K24" s="51">
        <f>K10+K12+K23</f>
        <v>107283</v>
      </c>
    </row>
    <row r="25" spans="2:11" ht="16.5" thickBot="1">
      <c r="B25" s="43"/>
      <c r="C25" s="44"/>
      <c r="D25" s="44"/>
      <c r="E25" s="44"/>
      <c r="F25" s="44"/>
      <c r="G25" s="44"/>
      <c r="H25" s="44"/>
      <c r="I25" s="52" t="s">
        <v>122</v>
      </c>
      <c r="J25" s="45">
        <v>457</v>
      </c>
      <c r="K25" s="46">
        <v>925</v>
      </c>
    </row>
  </sheetData>
  <sheetProtection sheet="1" objects="1" scenarios="1"/>
  <mergeCells count="1">
    <mergeCell ref="B2:K2"/>
  </mergeCells>
  <phoneticPr fontId="0" type="noConversion"/>
  <pageMargins left="0" right="0" top="0.19685039370078741"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B1:G10"/>
  <sheetViews>
    <sheetView showGridLines="0" workbookViewId="0">
      <selection activeCell="B2" sqref="B2:G2"/>
    </sheetView>
  </sheetViews>
  <sheetFormatPr baseColWidth="10" defaultRowHeight="15.75"/>
  <cols>
    <col min="1" max="1" width="3.7109375" style="1" customWidth="1"/>
    <col min="2" max="2" width="32.7109375" style="1" customWidth="1"/>
    <col min="3" max="4" width="12.7109375" style="1" customWidth="1"/>
    <col min="5" max="5" width="32.7109375" style="1" customWidth="1"/>
    <col min="6" max="7" width="12.7109375" style="1" customWidth="1"/>
    <col min="8" max="16384" width="11.42578125" style="1"/>
  </cols>
  <sheetData>
    <row r="1" spans="2:7" ht="16.5" thickBot="1"/>
    <row r="2" spans="2:7" s="3" customFormat="1" ht="16.5" thickBot="1">
      <c r="B2" s="135" t="s">
        <v>125</v>
      </c>
      <c r="C2" s="136"/>
      <c r="D2" s="136"/>
      <c r="E2" s="136"/>
      <c r="F2" s="136"/>
      <c r="G2" s="137"/>
    </row>
    <row r="3" spans="2:7" s="3" customFormat="1">
      <c r="B3" s="61" t="s">
        <v>13</v>
      </c>
      <c r="C3" s="60" t="s">
        <v>0</v>
      </c>
      <c r="D3" s="60" t="s">
        <v>1</v>
      </c>
      <c r="E3" s="60" t="s">
        <v>18</v>
      </c>
      <c r="F3" s="60" t="s">
        <v>0</v>
      </c>
      <c r="G3" s="62" t="s">
        <v>1</v>
      </c>
    </row>
    <row r="4" spans="2:7">
      <c r="B4" s="63" t="s">
        <v>8</v>
      </c>
      <c r="C4" s="59">
        <f>'Bilans financiers'!C12</f>
        <v>109857</v>
      </c>
      <c r="D4" s="59">
        <f>'Bilans financiers'!F12</f>
        <v>96800</v>
      </c>
      <c r="E4" s="56" t="s">
        <v>9</v>
      </c>
      <c r="F4" s="59">
        <f>'Bilans financiers'!J10+'Bilans financiers'!J12+'Bilans financiers'!J15+'Bilans financiers'!J16-'Bilans financiers'!J25+'Bilans financiers'!D24</f>
        <v>132654</v>
      </c>
      <c r="G4" s="64">
        <f>'Bilans financiers'!K10+'Bilans financiers'!K12+'Bilans financiers'!K15+'Bilans financiers'!K16-'Bilans financiers'!K25+'Bilans financiers'!G24</f>
        <v>112683</v>
      </c>
    </row>
    <row r="5" spans="2:7">
      <c r="B5" s="65" t="s">
        <v>42</v>
      </c>
      <c r="C5" s="13">
        <f>SUM('Bilans financiers'!C14:C19)+'Bilans financiers'!C22</f>
        <v>31009</v>
      </c>
      <c r="D5" s="13">
        <f>SUM('Bilans financiers'!F14:F19)+'Bilans financiers'!F22</f>
        <v>28435</v>
      </c>
      <c r="E5" s="57" t="s">
        <v>43</v>
      </c>
      <c r="F5" s="13">
        <f>'Bilans financiers'!J17+'Bilans financiers'!J18+'Bilans financiers'!J19+'Bilans financiers'!J22</f>
        <v>26106</v>
      </c>
      <c r="G5" s="66">
        <f>'Bilans financiers'!K17+'Bilans financiers'!K18+'Bilans financiers'!K19+'Bilans financiers'!K22</f>
        <v>29457</v>
      </c>
    </row>
    <row r="6" spans="2:7">
      <c r="B6" s="65" t="s">
        <v>123</v>
      </c>
      <c r="C6" s="13">
        <f>'Bilans financiers'!C20</f>
        <v>8000</v>
      </c>
      <c r="D6" s="13">
        <f>'Bilans financiers'!F20</f>
        <v>9000</v>
      </c>
      <c r="E6" s="57" t="s">
        <v>124</v>
      </c>
      <c r="F6" s="13">
        <f>'Bilans financiers'!J20+'Bilans financiers'!J21</f>
        <v>382</v>
      </c>
      <c r="G6" s="66">
        <f>'Bilans financiers'!K20+'Bilans financiers'!K21</f>
        <v>265</v>
      </c>
    </row>
    <row r="7" spans="2:7">
      <c r="B7" s="67" t="s">
        <v>10</v>
      </c>
      <c r="C7" s="13">
        <f>'Bilans financiers'!C21</f>
        <v>10733</v>
      </c>
      <c r="D7" s="26">
        <f>'Bilans financiers'!F21</f>
        <v>9095</v>
      </c>
      <c r="E7" s="58" t="s">
        <v>11</v>
      </c>
      <c r="F7" s="26">
        <f>'Bilans financiers'!J25</f>
        <v>457</v>
      </c>
      <c r="G7" s="68">
        <f>'Bilans financiers'!K25</f>
        <v>925</v>
      </c>
    </row>
    <row r="8" spans="2:7" s="3" customFormat="1" ht="16.5" thickBot="1">
      <c r="B8" s="69" t="s">
        <v>12</v>
      </c>
      <c r="C8" s="70">
        <f>SUM(C4:C7)</f>
        <v>159599</v>
      </c>
      <c r="D8" s="70">
        <f>SUM(D4:D7)</f>
        <v>143330</v>
      </c>
      <c r="E8" s="71" t="s">
        <v>12</v>
      </c>
      <c r="F8" s="70">
        <f>SUM(F4:F7)</f>
        <v>159599</v>
      </c>
      <c r="G8" s="72">
        <f>SUM(G4:G7)</f>
        <v>143330</v>
      </c>
    </row>
    <row r="10" spans="2:7">
      <c r="F10" s="55"/>
      <c r="G10" s="55"/>
    </row>
  </sheetData>
  <sheetProtection sheet="1" objects="1" scenarios="1"/>
  <mergeCells count="1">
    <mergeCell ref="B2:G2"/>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2:F17"/>
  <sheetViews>
    <sheetView showGridLines="0" workbookViewId="0">
      <selection activeCell="B2" sqref="B2:F2"/>
    </sheetView>
  </sheetViews>
  <sheetFormatPr baseColWidth="10" defaultRowHeight="15.75"/>
  <cols>
    <col min="1" max="2" width="3.7109375" style="5" customWidth="1"/>
    <col min="3" max="3" width="50.7109375" style="1" customWidth="1"/>
    <col min="4" max="6" width="15.7109375" style="1" customWidth="1"/>
    <col min="7" max="16384" width="11.42578125" style="1"/>
  </cols>
  <sheetData>
    <row r="2" spans="1:6" s="3" customFormat="1">
      <c r="A2" s="6"/>
      <c r="B2" s="138" t="s">
        <v>111</v>
      </c>
      <c r="C2" s="138"/>
      <c r="D2" s="138"/>
      <c r="E2" s="138"/>
      <c r="F2" s="138"/>
    </row>
    <row r="3" spans="1:6" s="3" customFormat="1">
      <c r="A3" s="6"/>
      <c r="B3" s="141" t="s">
        <v>45</v>
      </c>
      <c r="C3" s="141"/>
      <c r="D3" s="73" t="s">
        <v>0</v>
      </c>
      <c r="E3" s="73" t="s">
        <v>1</v>
      </c>
      <c r="F3" s="73" t="s">
        <v>135</v>
      </c>
    </row>
    <row r="4" spans="1:6">
      <c r="B4" s="74"/>
      <c r="C4" s="75" t="s">
        <v>126</v>
      </c>
      <c r="D4" s="15">
        <f>'Bilans fonctionnels'!F4</f>
        <v>132654</v>
      </c>
      <c r="E4" s="15">
        <f>'Bilans fonctionnels'!G4</f>
        <v>112683</v>
      </c>
      <c r="F4" s="76">
        <f t="shared" ref="F4:F16" si="0">D4-E4</f>
        <v>19971</v>
      </c>
    </row>
    <row r="5" spans="1:6">
      <c r="B5" s="77" t="s">
        <v>2</v>
      </c>
      <c r="C5" s="2" t="s">
        <v>127</v>
      </c>
      <c r="D5" s="8">
        <f>'Bilans fonctionnels'!C4</f>
        <v>109857</v>
      </c>
      <c r="E5" s="8">
        <f>'Bilans fonctionnels'!D4</f>
        <v>96800</v>
      </c>
      <c r="F5" s="78">
        <f t="shared" si="0"/>
        <v>13057</v>
      </c>
    </row>
    <row r="6" spans="1:6" s="3" customFormat="1">
      <c r="A6" s="6"/>
      <c r="B6" s="82" t="s">
        <v>3</v>
      </c>
      <c r="C6" s="85" t="s">
        <v>4</v>
      </c>
      <c r="D6" s="80">
        <f>D4-D5</f>
        <v>22797</v>
      </c>
      <c r="E6" s="80">
        <f>E4-E5</f>
        <v>15883</v>
      </c>
      <c r="F6" s="81">
        <f t="shared" si="0"/>
        <v>6914</v>
      </c>
    </row>
    <row r="7" spans="1:6">
      <c r="B7" s="74"/>
      <c r="C7" s="75" t="s">
        <v>128</v>
      </c>
      <c r="D7" s="15">
        <f>'Bilans fonctionnels'!C5</f>
        <v>31009</v>
      </c>
      <c r="E7" s="15">
        <f>'Bilans fonctionnels'!D5</f>
        <v>28435</v>
      </c>
      <c r="F7" s="76">
        <f t="shared" si="0"/>
        <v>2574</v>
      </c>
    </row>
    <row r="8" spans="1:6">
      <c r="B8" s="77" t="s">
        <v>2</v>
      </c>
      <c r="C8" s="2" t="s">
        <v>129</v>
      </c>
      <c r="D8" s="8">
        <f>'Bilans fonctionnels'!F5</f>
        <v>26106</v>
      </c>
      <c r="E8" s="8">
        <f>'Bilans fonctionnels'!G5</f>
        <v>29457</v>
      </c>
      <c r="F8" s="78">
        <f t="shared" si="0"/>
        <v>-3351</v>
      </c>
    </row>
    <row r="9" spans="1:6" s="3" customFormat="1">
      <c r="A9" s="6"/>
      <c r="B9" s="82" t="s">
        <v>3</v>
      </c>
      <c r="C9" s="85" t="s">
        <v>5</v>
      </c>
      <c r="D9" s="80">
        <f>D7-D8</f>
        <v>4903</v>
      </c>
      <c r="E9" s="80">
        <f>E7-E8</f>
        <v>-1022</v>
      </c>
      <c r="F9" s="81">
        <f t="shared" si="0"/>
        <v>5925</v>
      </c>
    </row>
    <row r="10" spans="1:6">
      <c r="B10" s="74"/>
      <c r="C10" s="75" t="s">
        <v>130</v>
      </c>
      <c r="D10" s="15">
        <f>'Bilans fonctionnels'!C6</f>
        <v>8000</v>
      </c>
      <c r="E10" s="15">
        <f>'Bilans fonctionnels'!D6</f>
        <v>9000</v>
      </c>
      <c r="F10" s="76">
        <f t="shared" si="0"/>
        <v>-1000</v>
      </c>
    </row>
    <row r="11" spans="1:6">
      <c r="B11" s="77" t="s">
        <v>2</v>
      </c>
      <c r="C11" s="2" t="s">
        <v>131</v>
      </c>
      <c r="D11" s="8">
        <f>'Bilans fonctionnels'!F6</f>
        <v>382</v>
      </c>
      <c r="E11" s="8">
        <f>'Bilans fonctionnels'!G6</f>
        <v>265</v>
      </c>
      <c r="F11" s="78">
        <f t="shared" si="0"/>
        <v>117</v>
      </c>
    </row>
    <row r="12" spans="1:6" s="3" customFormat="1">
      <c r="A12" s="6"/>
      <c r="B12" s="82" t="s">
        <v>3</v>
      </c>
      <c r="C12" s="85" t="s">
        <v>6</v>
      </c>
      <c r="D12" s="80">
        <f>D10-D11</f>
        <v>7618</v>
      </c>
      <c r="E12" s="80">
        <f>E10-E11</f>
        <v>8735</v>
      </c>
      <c r="F12" s="81">
        <f t="shared" si="0"/>
        <v>-1117</v>
      </c>
    </row>
    <row r="13" spans="1:6" s="3" customFormat="1">
      <c r="A13" s="6"/>
      <c r="B13" s="86"/>
      <c r="C13" s="88" t="s">
        <v>44</v>
      </c>
      <c r="D13" s="83">
        <f>D9+D12</f>
        <v>12521</v>
      </c>
      <c r="E13" s="83">
        <f>E9+E12</f>
        <v>7713</v>
      </c>
      <c r="F13" s="84">
        <f t="shared" si="0"/>
        <v>4808</v>
      </c>
    </row>
    <row r="14" spans="1:6">
      <c r="B14" s="74"/>
      <c r="C14" s="75" t="s">
        <v>132</v>
      </c>
      <c r="D14" s="15">
        <f>'Bilans fonctionnels'!C7</f>
        <v>10733</v>
      </c>
      <c r="E14" s="15">
        <f>'Bilans fonctionnels'!D7</f>
        <v>9095</v>
      </c>
      <c r="F14" s="76">
        <f t="shared" si="0"/>
        <v>1638</v>
      </c>
    </row>
    <row r="15" spans="1:6">
      <c r="B15" s="77" t="s">
        <v>2</v>
      </c>
      <c r="C15" s="2" t="s">
        <v>133</v>
      </c>
      <c r="D15" s="8">
        <f>'Bilans fonctionnels'!F7</f>
        <v>457</v>
      </c>
      <c r="E15" s="8">
        <f>'Bilans fonctionnels'!G7</f>
        <v>925</v>
      </c>
      <c r="F15" s="78">
        <f t="shared" si="0"/>
        <v>-468</v>
      </c>
    </row>
    <row r="16" spans="1:6" s="3" customFormat="1">
      <c r="A16" s="6"/>
      <c r="B16" s="86" t="s">
        <v>3</v>
      </c>
      <c r="C16" s="87" t="s">
        <v>7</v>
      </c>
      <c r="D16" s="83">
        <f>D14-D15</f>
        <v>10276</v>
      </c>
      <c r="E16" s="83">
        <f>E14-E15</f>
        <v>8170</v>
      </c>
      <c r="F16" s="84">
        <f t="shared" si="0"/>
        <v>2106</v>
      </c>
    </row>
    <row r="17" spans="2:6">
      <c r="B17" s="139" t="s">
        <v>134</v>
      </c>
      <c r="C17" s="140"/>
      <c r="D17" s="10">
        <f>D9+D12+D16</f>
        <v>22797</v>
      </c>
      <c r="E17" s="10">
        <f>E9+E12+E16</f>
        <v>15883</v>
      </c>
      <c r="F17" s="79">
        <f>F16+F12+F9</f>
        <v>6914</v>
      </c>
    </row>
  </sheetData>
  <sheetProtection sheet="1" objects="1" scenarios="1"/>
  <mergeCells count="3">
    <mergeCell ref="B2:F2"/>
    <mergeCell ref="B17:C17"/>
    <mergeCell ref="B3:C3"/>
  </mergeCells>
  <phoneticPr fontId="0" type="noConversion"/>
  <pageMargins left="0" right="0"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B1:E23"/>
  <sheetViews>
    <sheetView showGridLines="0" workbookViewId="0">
      <selection activeCell="B2" sqref="B2:E2"/>
    </sheetView>
  </sheetViews>
  <sheetFormatPr baseColWidth="10" defaultRowHeight="15.75"/>
  <cols>
    <col min="1" max="1" width="3.7109375" style="2" customWidth="1"/>
    <col min="2" max="2" width="47.7109375" style="2" customWidth="1"/>
    <col min="3" max="3" width="12.7109375" style="2" customWidth="1"/>
    <col min="4" max="4" width="47.7109375" style="2" customWidth="1"/>
    <col min="5" max="5" width="12.7109375" style="2" customWidth="1"/>
    <col min="6" max="16384" width="11.42578125" style="2"/>
  </cols>
  <sheetData>
    <row r="1" spans="2:5" ht="16.5" thickBot="1"/>
    <row r="2" spans="2:5" ht="31.5" customHeight="1" thickBot="1">
      <c r="B2" s="142" t="s">
        <v>137</v>
      </c>
      <c r="C2" s="133"/>
      <c r="D2" s="133"/>
      <c r="E2" s="134"/>
    </row>
    <row r="3" spans="2:5" s="4" customFormat="1">
      <c r="B3" s="94" t="s">
        <v>51</v>
      </c>
      <c r="C3" s="95" t="s">
        <v>52</v>
      </c>
      <c r="D3" s="95" t="s">
        <v>53</v>
      </c>
      <c r="E3" s="96" t="s">
        <v>52</v>
      </c>
    </row>
    <row r="4" spans="2:5" ht="15.75" customHeight="1">
      <c r="B4" s="97"/>
      <c r="C4" s="90"/>
      <c r="D4" s="90"/>
      <c r="E4" s="98"/>
    </row>
    <row r="5" spans="2:5" ht="15.75" customHeight="1">
      <c r="B5" s="33" t="s">
        <v>54</v>
      </c>
      <c r="C5" s="8">
        <f>'Bilans financiers'!K9</f>
        <v>1309</v>
      </c>
      <c r="D5" s="91" t="s">
        <v>55</v>
      </c>
      <c r="E5" s="34">
        <v>34463</v>
      </c>
    </row>
    <row r="6" spans="2:5">
      <c r="B6" s="53"/>
      <c r="C6" s="8"/>
      <c r="D6" s="91"/>
      <c r="E6" s="34"/>
    </row>
    <row r="7" spans="2:5">
      <c r="B7" s="53" t="s">
        <v>56</v>
      </c>
      <c r="C7" s="8"/>
      <c r="D7" s="91" t="s">
        <v>57</v>
      </c>
      <c r="E7" s="34"/>
    </row>
    <row r="8" spans="2:5">
      <c r="B8" s="53" t="s">
        <v>58</v>
      </c>
      <c r="C8" s="8"/>
      <c r="D8" s="91" t="s">
        <v>59</v>
      </c>
      <c r="E8" s="34"/>
    </row>
    <row r="9" spans="2:5">
      <c r="B9" s="53" t="s">
        <v>60</v>
      </c>
      <c r="C9" s="8">
        <v>38775</v>
      </c>
      <c r="D9" s="91" t="s">
        <v>61</v>
      </c>
      <c r="E9" s="34"/>
    </row>
    <row r="10" spans="2:5">
      <c r="B10" s="53" t="s">
        <v>62</v>
      </c>
      <c r="C10" s="8"/>
      <c r="D10" s="91" t="s">
        <v>63</v>
      </c>
      <c r="E10" s="34">
        <v>12100</v>
      </c>
    </row>
    <row r="11" spans="2:5">
      <c r="B11" s="53"/>
      <c r="C11" s="8"/>
      <c r="D11" s="91"/>
      <c r="E11" s="34"/>
    </row>
    <row r="12" spans="2:5">
      <c r="B12" s="53" t="s">
        <v>64</v>
      </c>
      <c r="C12" s="8"/>
      <c r="D12" s="91" t="s">
        <v>138</v>
      </c>
      <c r="E12" s="34"/>
    </row>
    <row r="13" spans="2:5">
      <c r="B13" s="53"/>
      <c r="C13" s="8"/>
      <c r="D13" s="91"/>
      <c r="E13" s="34"/>
    </row>
    <row r="14" spans="2:5">
      <c r="B14" s="53" t="s">
        <v>65</v>
      </c>
      <c r="C14" s="8"/>
      <c r="D14" s="91" t="s">
        <v>66</v>
      </c>
      <c r="E14" s="34">
        <f>'Bilans financiers'!J5-'Bilans financiers'!K5</f>
        <v>6435</v>
      </c>
    </row>
    <row r="15" spans="2:5">
      <c r="B15" s="53"/>
      <c r="C15" s="8"/>
      <c r="D15" s="91" t="s">
        <v>67</v>
      </c>
      <c r="E15" s="34"/>
    </row>
    <row r="16" spans="2:5">
      <c r="B16" s="53"/>
      <c r="C16" s="8"/>
      <c r="D16" s="91" t="s">
        <v>68</v>
      </c>
      <c r="E16" s="34"/>
    </row>
    <row r="17" spans="2:5">
      <c r="B17" s="53"/>
      <c r="C17" s="8"/>
      <c r="D17" s="91"/>
      <c r="E17" s="34"/>
    </row>
    <row r="18" spans="2:5">
      <c r="B18" s="53" t="s">
        <v>69</v>
      </c>
      <c r="C18" s="8">
        <f>('Bilans financiers'!K15-'Bilans financiers'!K25)-('Bilans financiers'!J15-'Bilans financiers'!J25)</f>
        <v>6000</v>
      </c>
      <c r="D18" s="91" t="s">
        <v>70</v>
      </c>
      <c r="E18" s="34">
        <v>0</v>
      </c>
    </row>
    <row r="19" spans="2:5">
      <c r="B19" s="99"/>
      <c r="C19" s="14"/>
      <c r="D19" s="54"/>
      <c r="E19" s="41"/>
    </row>
    <row r="20" spans="2:5" s="4" customFormat="1">
      <c r="B20" s="103" t="s">
        <v>71</v>
      </c>
      <c r="C20" s="80">
        <f>SUM(C5:C18)</f>
        <v>46084</v>
      </c>
      <c r="D20" s="104" t="s">
        <v>72</v>
      </c>
      <c r="E20" s="105">
        <f>SUM(E5:E18)</f>
        <v>52998</v>
      </c>
    </row>
    <row r="21" spans="2:5" s="4" customFormat="1">
      <c r="B21" s="101" t="s">
        <v>73</v>
      </c>
      <c r="C21" s="145">
        <f>IF(E20&gt;C20,E20-C20:C20,0)</f>
        <v>6914</v>
      </c>
      <c r="D21" s="92" t="s">
        <v>73</v>
      </c>
      <c r="E21" s="143">
        <f>IF(C20&gt;E20,C20-E20,0)</f>
        <v>0</v>
      </c>
    </row>
    <row r="22" spans="2:5" s="4" customFormat="1">
      <c r="B22" s="102" t="s">
        <v>74</v>
      </c>
      <c r="C22" s="146"/>
      <c r="D22" s="93" t="s">
        <v>75</v>
      </c>
      <c r="E22" s="144"/>
    </row>
    <row r="23" spans="2:5" s="4" customFormat="1" ht="16.5" thickBot="1">
      <c r="B23" s="106" t="s">
        <v>41</v>
      </c>
      <c r="C23" s="107">
        <f>C20+C21</f>
        <v>52998</v>
      </c>
      <c r="D23" s="108" t="s">
        <v>41</v>
      </c>
      <c r="E23" s="109">
        <f>E20+E21</f>
        <v>52998</v>
      </c>
    </row>
  </sheetData>
  <sheetProtection sheet="1" objects="1" scenarios="1"/>
  <mergeCells count="3">
    <mergeCell ref="B2:E2"/>
    <mergeCell ref="E21:E22"/>
    <mergeCell ref="C21:C22"/>
  </mergeCells>
  <phoneticPr fontId="1" type="noConversion"/>
  <pageMargins left="0"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B1:E37"/>
  <sheetViews>
    <sheetView showGridLines="0" workbookViewId="0">
      <selection activeCell="B2" sqref="B2:E2"/>
    </sheetView>
  </sheetViews>
  <sheetFormatPr baseColWidth="10" defaultRowHeight="15.75"/>
  <cols>
    <col min="1" max="1" width="3.7109375" style="2" customWidth="1"/>
    <col min="2" max="2" width="56.7109375" style="2" customWidth="1"/>
    <col min="3" max="5" width="13.7109375" style="2" customWidth="1"/>
    <col min="6" max="16384" width="11.42578125" style="2"/>
  </cols>
  <sheetData>
    <row r="1" spans="2:5" ht="16.5" thickBot="1"/>
    <row r="2" spans="2:5" ht="39" customHeight="1" thickBot="1">
      <c r="B2" s="147" t="s">
        <v>139</v>
      </c>
      <c r="C2" s="136"/>
      <c r="D2" s="136"/>
      <c r="E2" s="137"/>
    </row>
    <row r="3" spans="2:5" ht="20.100000000000001" customHeight="1">
      <c r="B3" s="156" t="s">
        <v>76</v>
      </c>
      <c r="C3" s="148" t="s">
        <v>77</v>
      </c>
      <c r="D3" s="148"/>
      <c r="E3" s="149"/>
    </row>
    <row r="4" spans="2:5" ht="20.100000000000001" customHeight="1">
      <c r="B4" s="157"/>
      <c r="C4" s="110" t="s">
        <v>78</v>
      </c>
      <c r="D4" s="110" t="s">
        <v>79</v>
      </c>
      <c r="E4" s="112" t="s">
        <v>80</v>
      </c>
    </row>
    <row r="5" spans="2:5" ht="20.100000000000001" customHeight="1">
      <c r="B5" s="158"/>
      <c r="C5" s="111">
        <v>1</v>
      </c>
      <c r="D5" s="111">
        <v>2</v>
      </c>
      <c r="E5" s="113" t="s">
        <v>81</v>
      </c>
    </row>
    <row r="6" spans="2:5" ht="20.100000000000001" customHeight="1">
      <c r="B6" s="114" t="s">
        <v>82</v>
      </c>
      <c r="C6" s="90"/>
      <c r="D6" s="90"/>
      <c r="E6" s="115"/>
    </row>
    <row r="7" spans="2:5" ht="20.100000000000001" customHeight="1">
      <c r="B7" s="116" t="s">
        <v>83</v>
      </c>
      <c r="C7" s="91"/>
      <c r="D7" s="91"/>
      <c r="E7" s="117"/>
    </row>
    <row r="8" spans="2:5" ht="20.100000000000001" customHeight="1">
      <c r="B8" s="53" t="s">
        <v>84</v>
      </c>
      <c r="C8" s="8">
        <f>'Bilans financiers'!C16-'Bilans financiers'!F16</f>
        <v>2587</v>
      </c>
      <c r="D8" s="8"/>
      <c r="E8" s="117"/>
    </row>
    <row r="9" spans="2:5" ht="20.100000000000001" customHeight="1">
      <c r="B9" s="53" t="s">
        <v>85</v>
      </c>
      <c r="C9" s="8"/>
      <c r="D9" s="8"/>
      <c r="E9" s="117"/>
    </row>
    <row r="10" spans="2:5" ht="20.100000000000001" customHeight="1">
      <c r="B10" s="53" t="s">
        <v>86</v>
      </c>
      <c r="C10" s="8"/>
      <c r="D10" s="8">
        <f>'Bilans financiers'!F18-'Bilans financiers'!C18</f>
        <v>13</v>
      </c>
      <c r="E10" s="117"/>
    </row>
    <row r="11" spans="2:5" ht="20.100000000000001" customHeight="1">
      <c r="B11" s="53" t="s">
        <v>87</v>
      </c>
      <c r="C11" s="8"/>
      <c r="D11" s="8"/>
      <c r="E11" s="117"/>
    </row>
    <row r="12" spans="2:5" ht="20.100000000000001" customHeight="1">
      <c r="B12" s="116" t="s">
        <v>88</v>
      </c>
      <c r="C12" s="8"/>
      <c r="D12" s="8"/>
      <c r="E12" s="117"/>
    </row>
    <row r="13" spans="2:5" ht="20.100000000000001" customHeight="1">
      <c r="B13" s="53" t="s">
        <v>89</v>
      </c>
      <c r="C13" s="8"/>
      <c r="D13" s="8"/>
      <c r="E13" s="117"/>
    </row>
    <row r="14" spans="2:5" ht="20.100000000000001" customHeight="1">
      <c r="B14" s="53" t="s">
        <v>90</v>
      </c>
      <c r="C14" s="8">
        <f>'Bilans financiers'!K18+'Bilans financiers'!K19-'Bilans financiers'!J18-'Bilans financiers'!J19</f>
        <v>3351</v>
      </c>
      <c r="D14" s="8"/>
      <c r="E14" s="117"/>
    </row>
    <row r="15" spans="2:5" ht="20.100000000000001" customHeight="1">
      <c r="B15" s="53" t="s">
        <v>91</v>
      </c>
      <c r="C15" s="14"/>
      <c r="D15" s="14"/>
      <c r="E15" s="117"/>
    </row>
    <row r="16" spans="2:5" ht="20.100000000000001" customHeight="1">
      <c r="B16" s="42" t="s">
        <v>12</v>
      </c>
      <c r="C16" s="10">
        <f>SUM(C8:C15)</f>
        <v>5938</v>
      </c>
      <c r="D16" s="10">
        <f>SUM(D8:D15)</f>
        <v>13</v>
      </c>
      <c r="E16" s="118"/>
    </row>
    <row r="17" spans="2:5" ht="20.100000000000001" customHeight="1">
      <c r="B17" s="150" t="s">
        <v>92</v>
      </c>
      <c r="C17" s="151"/>
      <c r="D17" s="152"/>
      <c r="E17" s="36">
        <f>D16-C16</f>
        <v>-5925</v>
      </c>
    </row>
    <row r="18" spans="2:5" ht="20.100000000000001" customHeight="1">
      <c r="B18" s="114" t="s">
        <v>93</v>
      </c>
      <c r="C18" s="90"/>
      <c r="D18" s="90"/>
      <c r="E18" s="119"/>
    </row>
    <row r="19" spans="2:5" ht="20.100000000000001" customHeight="1">
      <c r="B19" s="53" t="s">
        <v>94</v>
      </c>
      <c r="C19" s="8"/>
      <c r="D19" s="8">
        <f>'Bilans financiers'!F20-'Bilans financiers'!C20</f>
        <v>1000</v>
      </c>
      <c r="E19" s="120"/>
    </row>
    <row r="20" spans="2:5" ht="20.100000000000001" customHeight="1">
      <c r="B20" s="53" t="s">
        <v>95</v>
      </c>
      <c r="C20" s="8"/>
      <c r="D20" s="8">
        <f>'Bilans financiers'!J20-'Bilans financiers'!K20</f>
        <v>117</v>
      </c>
      <c r="E20" s="120"/>
    </row>
    <row r="21" spans="2:5" ht="20.100000000000001" customHeight="1">
      <c r="B21" s="42" t="s">
        <v>12</v>
      </c>
      <c r="C21" s="10">
        <f>SUM(C19:C20)</f>
        <v>0</v>
      </c>
      <c r="D21" s="10">
        <f>SUM(D19:D20)</f>
        <v>1117</v>
      </c>
      <c r="E21" s="120"/>
    </row>
    <row r="22" spans="2:5" ht="20.100000000000001" customHeight="1">
      <c r="B22" s="162" t="s">
        <v>96</v>
      </c>
      <c r="C22" s="163"/>
      <c r="D22" s="163"/>
      <c r="E22" s="121">
        <f>D21-C21</f>
        <v>1117</v>
      </c>
    </row>
    <row r="23" spans="2:5" ht="20.100000000000001" customHeight="1">
      <c r="B23" s="165" t="s">
        <v>97</v>
      </c>
      <c r="C23" s="166"/>
      <c r="D23" s="166"/>
      <c r="E23" s="98"/>
    </row>
    <row r="24" spans="2:5" ht="20.100000000000001" customHeight="1">
      <c r="B24" s="153" t="s">
        <v>98</v>
      </c>
      <c r="C24" s="164"/>
      <c r="D24" s="164"/>
      <c r="E24" s="122">
        <f>IF(E17+E22&lt;0,(E17+E22),0)</f>
        <v>-4808</v>
      </c>
    </row>
    <row r="25" spans="2:5" ht="20.100000000000001" customHeight="1">
      <c r="B25" s="153" t="s">
        <v>99</v>
      </c>
      <c r="C25" s="164"/>
      <c r="D25" s="164"/>
      <c r="E25" s="123"/>
    </row>
    <row r="26" spans="2:5" ht="20.100000000000001" customHeight="1">
      <c r="B26" s="153" t="s">
        <v>100</v>
      </c>
      <c r="C26" s="164"/>
      <c r="D26" s="164"/>
      <c r="E26" s="124">
        <f>IF(E17+E22&gt;0,(E17+E22),0)</f>
        <v>0</v>
      </c>
    </row>
    <row r="27" spans="2:5" ht="20.100000000000001" customHeight="1">
      <c r="B27" s="125" t="s">
        <v>101</v>
      </c>
      <c r="C27" s="90"/>
      <c r="D27" s="90"/>
      <c r="E27" s="117"/>
    </row>
    <row r="28" spans="2:5" ht="20.100000000000001" customHeight="1">
      <c r="B28" s="65" t="s">
        <v>102</v>
      </c>
      <c r="C28" s="8">
        <f>'Bilans financiers'!C21-'Bilans financiers'!F21</f>
        <v>1638</v>
      </c>
      <c r="D28" s="8"/>
      <c r="E28" s="117"/>
    </row>
    <row r="29" spans="2:5" ht="20.100000000000001" customHeight="1">
      <c r="B29" s="65" t="s">
        <v>103</v>
      </c>
      <c r="C29" s="8">
        <f>'Bilans financiers'!K25-'Bilans financiers'!J25</f>
        <v>468</v>
      </c>
      <c r="D29" s="8"/>
      <c r="E29" s="117"/>
    </row>
    <row r="30" spans="2:5" ht="20.100000000000001" customHeight="1">
      <c r="B30" s="67" t="s">
        <v>104</v>
      </c>
      <c r="C30" s="14"/>
      <c r="D30" s="14"/>
      <c r="E30" s="117"/>
    </row>
    <row r="31" spans="2:5" ht="20.100000000000001" customHeight="1">
      <c r="B31" s="100" t="s">
        <v>12</v>
      </c>
      <c r="C31" s="10">
        <f>SUM(C28:C30)</f>
        <v>2106</v>
      </c>
      <c r="D31" s="10">
        <f>SUM(D28:D30)</f>
        <v>0</v>
      </c>
      <c r="E31" s="118"/>
    </row>
    <row r="32" spans="2:5" ht="20.100000000000001" customHeight="1">
      <c r="B32" s="150" t="s">
        <v>105</v>
      </c>
      <c r="C32" s="151"/>
      <c r="D32" s="152"/>
      <c r="E32" s="36">
        <f>D31-C31</f>
        <v>-2106</v>
      </c>
    </row>
    <row r="33" spans="2:5" ht="20.100000000000001" customHeight="1">
      <c r="B33" s="165" t="s">
        <v>76</v>
      </c>
      <c r="C33" s="166"/>
      <c r="D33" s="167"/>
      <c r="E33" s="40"/>
    </row>
    <row r="34" spans="2:5" ht="20.100000000000001" customHeight="1">
      <c r="B34" s="153" t="s">
        <v>106</v>
      </c>
      <c r="C34" s="164"/>
      <c r="D34" s="168"/>
      <c r="E34" s="34"/>
    </row>
    <row r="35" spans="2:5" ht="20.100000000000001" customHeight="1">
      <c r="B35" s="153" t="s">
        <v>107</v>
      </c>
      <c r="C35" s="154"/>
      <c r="D35" s="155"/>
      <c r="E35" s="126">
        <f>IF(E17+E22+E32&lt;0,(E17+E22+E32),0)</f>
        <v>-6914</v>
      </c>
    </row>
    <row r="36" spans="2:5" ht="20.100000000000001" customHeight="1">
      <c r="B36" s="153" t="s">
        <v>99</v>
      </c>
      <c r="C36" s="154"/>
      <c r="D36" s="155"/>
      <c r="E36" s="34"/>
    </row>
    <row r="37" spans="2:5" ht="20.100000000000001" customHeight="1" thickBot="1">
      <c r="B37" s="159" t="s">
        <v>108</v>
      </c>
      <c r="C37" s="160"/>
      <c r="D37" s="161"/>
      <c r="E37" s="127">
        <f>IF(E17+E22+E32&gt;0,E17+E22+E32,0)</f>
        <v>0</v>
      </c>
    </row>
  </sheetData>
  <sheetProtection sheet="1" objects="1" scenarios="1"/>
  <mergeCells count="15">
    <mergeCell ref="B37:D37"/>
    <mergeCell ref="B22:D22"/>
    <mergeCell ref="B24:D24"/>
    <mergeCell ref="B26:D26"/>
    <mergeCell ref="B32:D32"/>
    <mergeCell ref="B36:D36"/>
    <mergeCell ref="B23:D23"/>
    <mergeCell ref="B25:D25"/>
    <mergeCell ref="B33:D33"/>
    <mergeCell ref="B34:D34"/>
    <mergeCell ref="B2:E2"/>
    <mergeCell ref="C3:E3"/>
    <mergeCell ref="B17:D17"/>
    <mergeCell ref="B35:D35"/>
    <mergeCell ref="B3:B5"/>
  </mergeCells>
  <phoneticPr fontId="1" type="noConversion"/>
  <pageMargins left="0.19685039370078741" right="0.19685039370078741" top="0.19685039370078741"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B1:E9"/>
  <sheetViews>
    <sheetView showGridLines="0" workbookViewId="0">
      <selection activeCell="B3" sqref="B3"/>
    </sheetView>
  </sheetViews>
  <sheetFormatPr baseColWidth="10" defaultRowHeight="15.75"/>
  <cols>
    <col min="1" max="1" width="2.42578125" style="1" customWidth="1"/>
    <col min="2" max="2" width="100.7109375" style="1" customWidth="1"/>
    <col min="3" max="4" width="15.7109375" style="1" customWidth="1"/>
    <col min="5" max="16384" width="11.42578125" style="1"/>
  </cols>
  <sheetData>
    <row r="1" spans="2:5" ht="16.5" customHeight="1" thickBot="1">
      <c r="B1" s="128"/>
      <c r="C1" s="128"/>
      <c r="D1" s="128"/>
      <c r="E1" s="89"/>
    </row>
    <row r="2" spans="2:5" ht="16.5" thickBot="1">
      <c r="B2" s="130" t="s">
        <v>111</v>
      </c>
    </row>
    <row r="3" spans="2:5" ht="158.25" thickBot="1">
      <c r="B3" s="131" t="s">
        <v>140</v>
      </c>
    </row>
    <row r="4" spans="2:5">
      <c r="B4" s="129"/>
      <c r="C4" s="128"/>
      <c r="D4" s="128"/>
      <c r="E4" s="128"/>
    </row>
    <row r="5" spans="2:5">
      <c r="B5" s="129"/>
      <c r="C5" s="128"/>
      <c r="D5" s="128"/>
      <c r="E5" s="128"/>
    </row>
    <row r="6" spans="2:5">
      <c r="B6" s="129"/>
      <c r="C6" s="128"/>
      <c r="D6" s="128"/>
      <c r="E6" s="128"/>
    </row>
    <row r="7" spans="2:5">
      <c r="B7" s="129"/>
      <c r="C7" s="128"/>
      <c r="D7" s="128"/>
      <c r="E7" s="128"/>
    </row>
    <row r="8" spans="2:5">
      <c r="B8" s="129"/>
      <c r="C8" s="128"/>
      <c r="D8" s="128"/>
      <c r="E8" s="128"/>
    </row>
    <row r="9" spans="2:5">
      <c r="B9" s="128"/>
      <c r="C9" s="128"/>
      <c r="D9" s="128"/>
      <c r="E9" s="128"/>
    </row>
  </sheetData>
  <sheetProtection sheet="1" objects="1" scenarios="1"/>
  <phoneticPr fontId="0" type="noConversion"/>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Bilans financiers</vt:lpstr>
      <vt:lpstr>Bilans fonctionnels</vt:lpstr>
      <vt:lpstr>Analyse bilans fonctionnels</vt:lpstr>
      <vt:lpstr>TABFI1</vt:lpstr>
      <vt:lpstr>TABFI2</vt:lpstr>
      <vt:lpstr>Commentaires</vt:lpstr>
    </vt:vector>
  </TitlesOfParts>
  <Manager>GEA Brive</Manager>
  <Company>IUT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Analyse des Documents de Synthèse</dc:title>
  <dc:subject>ADSTD4.2Orme</dc:subject>
  <dc:creator>Daniel Antraigue</dc:creator>
  <cp:lastModifiedBy>Carlos JANUARIO</cp:lastModifiedBy>
  <cp:lastPrinted>2012-06-02T15:55:59Z</cp:lastPrinted>
  <dcterms:created xsi:type="dcterms:W3CDTF">2005-06-08T12:10:14Z</dcterms:created>
  <dcterms:modified xsi:type="dcterms:W3CDTF">2012-06-21T05:05:58Z</dcterms:modified>
  <cp:category>IEL</cp:category>
</cp:coreProperties>
</file>