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85" yWindow="135" windowWidth="13245" windowHeight="7785"/>
  </bookViews>
  <sheets>
    <sheet name="Informations" sheetId="5" r:id="rId1"/>
    <sheet name="SIG" sheetId="8" r:id="rId2"/>
    <sheet name="CAF" sheetId="7" r:id="rId3"/>
    <sheet name="TF1" sheetId="10" r:id="rId4"/>
    <sheet name="TF2" sheetId="9" r:id="rId5"/>
    <sheet name="Commentaires" sheetId="11" r:id="rId6"/>
  </sheets>
  <calcPr calcId="125725"/>
</workbook>
</file>

<file path=xl/calcChain.xml><?xml version="1.0" encoding="utf-8"?>
<calcChain xmlns="http://schemas.openxmlformats.org/spreadsheetml/2006/main">
  <c r="C10" i="7"/>
  <c r="C9"/>
  <c r="C8"/>
  <c r="D6"/>
  <c r="D5"/>
  <c r="C13" i="8"/>
  <c r="E13"/>
  <c r="D14" i="9"/>
  <c r="D15" s="1"/>
  <c r="C9"/>
  <c r="C11"/>
  <c r="C18"/>
  <c r="C19"/>
  <c r="C20" s="1"/>
  <c r="D20"/>
  <c r="D27"/>
  <c r="D28" s="1"/>
  <c r="C25"/>
  <c r="C28" s="1"/>
  <c r="E12" i="8"/>
  <c r="E10"/>
  <c r="C6"/>
  <c r="C5"/>
  <c r="C4"/>
  <c r="E4"/>
  <c r="E8"/>
  <c r="E11"/>
  <c r="C11" i="7"/>
  <c r="C10" i="10"/>
  <c r="C17"/>
  <c r="C9"/>
  <c r="C5"/>
  <c r="C19" s="1"/>
  <c r="E17"/>
  <c r="E10"/>
  <c r="C15" i="9" l="1"/>
  <c r="E16" s="1"/>
  <c r="E22" s="1"/>
  <c r="G4" i="8"/>
  <c r="C10" s="1"/>
  <c r="C8"/>
  <c r="G8" s="1"/>
  <c r="C9" s="1"/>
  <c r="E21" i="9"/>
  <c r="E14" i="8"/>
  <c r="E29" i="9"/>
  <c r="E31" l="1"/>
  <c r="E23"/>
  <c r="C11" i="8"/>
  <c r="G11" s="1"/>
  <c r="C12" s="1"/>
  <c r="C14" s="1"/>
  <c r="G14" s="1"/>
  <c r="D4" i="7" s="1"/>
  <c r="D7" s="1"/>
  <c r="E33" i="9"/>
  <c r="C12" i="7" l="1"/>
  <c r="E5" i="10" s="1"/>
  <c r="E19" s="1"/>
  <c r="C20" l="1"/>
  <c r="C21" s="1"/>
  <c r="E20"/>
  <c r="E21" s="1"/>
</calcChain>
</file>

<file path=xl/sharedStrings.xml><?xml version="1.0" encoding="utf-8"?>
<sst xmlns="http://schemas.openxmlformats.org/spreadsheetml/2006/main" count="143" uniqueCount="129">
  <si>
    <t>N</t>
  </si>
  <si>
    <t>TOTAL GENERAL</t>
  </si>
  <si>
    <t>Immobilisations incorporelles</t>
  </si>
  <si>
    <t>Immobilisations corporelles</t>
  </si>
  <si>
    <t>Immobilisations financières</t>
  </si>
  <si>
    <t>Stocks et en-cours</t>
  </si>
  <si>
    <t>Montants</t>
  </si>
  <si>
    <t>Achats de marchandises</t>
  </si>
  <si>
    <t>Autres achats et Charges externes</t>
  </si>
  <si>
    <t>Impôts taxes et versements assimilés</t>
  </si>
  <si>
    <t>Charges à répartir sur plusieurs exercices</t>
  </si>
  <si>
    <t>Acquisition de matériel industriel</t>
  </si>
  <si>
    <t>Augmentation des créances d'exploitation</t>
  </si>
  <si>
    <t>Augmentation des créances hors exploitation</t>
  </si>
  <si>
    <t>Diminution des dettes hors exploitation</t>
  </si>
  <si>
    <t>Achats de Matières Premières</t>
  </si>
  <si>
    <t>Charges de personnel</t>
  </si>
  <si>
    <t>Produits financiers encaissés</t>
  </si>
  <si>
    <t>Charges financières décaissées</t>
  </si>
  <si>
    <t>Impôts sur les bénéfices</t>
  </si>
  <si>
    <t>Augmentation des dettes d'exploitation</t>
  </si>
  <si>
    <t>Emprunt remboursé en cours d'exercice</t>
  </si>
  <si>
    <t>PRODUITS</t>
  </si>
  <si>
    <t>CHARGES</t>
  </si>
  <si>
    <t>Ventes de marchandises</t>
  </si>
  <si>
    <t>Coût d'achat des marchandises vendues</t>
  </si>
  <si>
    <t>Marge commerciale</t>
  </si>
  <si>
    <t>Production Vendue</t>
  </si>
  <si>
    <t>Production Stockée</t>
  </si>
  <si>
    <t>ou Déstockage de production</t>
  </si>
  <si>
    <t>Production Immobilisée</t>
  </si>
  <si>
    <t>TOTAL</t>
  </si>
  <si>
    <t>Production de l'exercice</t>
  </si>
  <si>
    <t xml:space="preserve">Consommation de l'exercice en provenance </t>
  </si>
  <si>
    <t>de tiers</t>
  </si>
  <si>
    <t>Valeur ajoutée</t>
  </si>
  <si>
    <t>Impôts, taxes et versements assimilés</t>
  </si>
  <si>
    <t>en -</t>
  </si>
  <si>
    <t>en +</t>
  </si>
  <si>
    <t>PRODUITS EXCEPTIONNELS SUR OPERATIONS DE GESTION</t>
  </si>
  <si>
    <t>CHARGES EXCEPTIONNELLES SUR OPERATIONS DE GESTION</t>
  </si>
  <si>
    <t>IMPOTS SUR LES BENEFICES</t>
  </si>
  <si>
    <t>TOTAL CHARGES DECAISSEES</t>
  </si>
  <si>
    <t xml:space="preserve">CAPACITE D'AUTOFINANCEMENT de l'exercice </t>
  </si>
  <si>
    <t>EXCEDENT BRUT  D'EXPLOITATION</t>
  </si>
  <si>
    <t>Méthode soustractive</t>
  </si>
  <si>
    <t>TABLEAU I</t>
  </si>
  <si>
    <t>EMPLOIS</t>
  </si>
  <si>
    <t>RESSOURCES</t>
  </si>
  <si>
    <t>Distributions mises en paiement au cours de l'exercice</t>
  </si>
  <si>
    <t>Capacité d'autofinancement de l'exercice</t>
  </si>
  <si>
    <t>Acquisitions d'éléments de l'actif immobilisé</t>
  </si>
  <si>
    <t>Cessions d'immobilisations :</t>
  </si>
  <si>
    <t xml:space="preserve"> - incorporelles</t>
  </si>
  <si>
    <t xml:space="preserve"> - corporelles</t>
  </si>
  <si>
    <t>Réductions des capitaux propres</t>
  </si>
  <si>
    <t>Remboursements des dettes financières</t>
  </si>
  <si>
    <t>Augmentation des dettes financières</t>
  </si>
  <si>
    <t>Total des emplois</t>
  </si>
  <si>
    <t>Total des ressources</t>
  </si>
  <si>
    <t>TABLEAU II</t>
  </si>
  <si>
    <t>Variation du fonds de roulement net global</t>
  </si>
  <si>
    <t>Besoins</t>
  </si>
  <si>
    <t>Dégagements</t>
  </si>
  <si>
    <t>Solde</t>
  </si>
  <si>
    <t>(2)-(1)</t>
  </si>
  <si>
    <t>Variation "Exploitation"</t>
  </si>
  <si>
    <t>Variations des actifs d'exploitation</t>
  </si>
  <si>
    <t>Avances et acomptes versés sur commandes</t>
  </si>
  <si>
    <t>Variations des dettes d'exploitation</t>
  </si>
  <si>
    <t>Avances, acomptes reçus sur commandes en cours</t>
  </si>
  <si>
    <t>TOTAUX</t>
  </si>
  <si>
    <t>A-Variation nette "Exploitation"</t>
  </si>
  <si>
    <t>Variation "Hors Exploitation"</t>
  </si>
  <si>
    <t>Variations des autres débiteurs</t>
  </si>
  <si>
    <t>Variations des autres créditeurs</t>
  </si>
  <si>
    <t>B-Variation nette "Hors Exploitation"</t>
  </si>
  <si>
    <t>ou</t>
  </si>
  <si>
    <t>Variation "Trésorerie"</t>
  </si>
  <si>
    <t>Variations des disponibilités</t>
  </si>
  <si>
    <t>Variations des concours bancaires courants</t>
  </si>
  <si>
    <t>et soldes créditeurs de banque</t>
  </si>
  <si>
    <t>C-Variation nette "Trésorerie"</t>
  </si>
  <si>
    <t>Emploi net</t>
  </si>
  <si>
    <t>Ressource nette</t>
  </si>
  <si>
    <t>Trésorerie active d'ouverture</t>
  </si>
  <si>
    <t>Trésorerie passive d'ouverture</t>
  </si>
  <si>
    <t>Trésorerie active de clôture</t>
  </si>
  <si>
    <t>Trésorerie passive de clôture</t>
  </si>
  <si>
    <t>Exercice : N</t>
  </si>
  <si>
    <t>Production vendue de produits finis</t>
  </si>
  <si>
    <t>Valeur Comptable des éléments d'Actif Cédés (VCEA)</t>
  </si>
  <si>
    <t>Dettes financières souscrites durant l'exercice (nouveaux emprunts)</t>
  </si>
  <si>
    <t>Dividendes payés pendant l'exercice</t>
  </si>
  <si>
    <t>Production  stockée (solde créditeur : augmentation du stock de produits finis)</t>
  </si>
  <si>
    <t>Variations stock de marchandises (Solde débiteur : diminution du stock de marchandises)</t>
  </si>
  <si>
    <t>Variations stock de Matières premières (solde créditeur : augmentation du stock de matières premières)</t>
  </si>
  <si>
    <t>Acquisition d'immobilisations financières (titres immobilisés)</t>
  </si>
  <si>
    <t>PRODUITS FINANCIERS ENCAISSES</t>
  </si>
  <si>
    <t>CHARGES FINANCIERES DECAISSEES</t>
  </si>
  <si>
    <t>Produits exceptionnels sur opérations de gestion encaissés (hors 775 PCEA)</t>
  </si>
  <si>
    <t>Charges exceptionnelles sur opérations de gestion décaissées (hors 675 VCEA)</t>
  </si>
  <si>
    <t>Charges sociales</t>
  </si>
  <si>
    <t>Rémunérations du personnel</t>
  </si>
  <si>
    <t>Subventions d'exploitation</t>
  </si>
  <si>
    <t>TABLEAU DES SOLDES INTERMEDIAIRES DE GESTION (extrait) de la Société HETRE pour l'exercice N</t>
  </si>
  <si>
    <t>TABLEAU DE FINANCEMENT DE L'EXERCICE N de la Société HETRE</t>
  </si>
  <si>
    <t>TABLEAU DE FINANCEMENT DE L'EXERCICE N de la société HETRE</t>
  </si>
  <si>
    <t>Commentaires sur l'évolution de la situation financière de la société HETRE au cours de l'exercice N</t>
  </si>
  <si>
    <t>Produits des Cessions d'Eléments d'Actif (PCEA)</t>
  </si>
  <si>
    <t>Société HETRE - CAPACITE D'AUTOFINANCEMENT de l'exercice : N</t>
  </si>
  <si>
    <t>Société HETRE - Informations relatives à l'exercice N en K€</t>
  </si>
  <si>
    <t>Soldes intermédiaires de gestion</t>
  </si>
  <si>
    <t xml:space="preserve">Excédent brut d'exploitation </t>
  </si>
  <si>
    <t>TOTAL PRODUITS ENCAISSES</t>
  </si>
  <si>
    <t>Variation du fonds de roulement net global 
(ressource nette)</t>
  </si>
  <si>
    <t>Augmentation des capitaux propres :</t>
  </si>
  <si>
    <t xml:space="preserve"> - Augmentation de capital ou apports</t>
  </si>
  <si>
    <t xml:space="preserve"> - Augmentation des autres capitaux propres</t>
  </si>
  <si>
    <t>(réduction de capital, retraits)</t>
  </si>
  <si>
    <t>Cessions ou réductions d'éléments de l'actif immobilisé :</t>
  </si>
  <si>
    <t>Variation du fonds de roulement net global 
(emploi net)</t>
  </si>
  <si>
    <t>Dettes fournisseurs, comptes rattachés et autres dettes d'exploitation</t>
  </si>
  <si>
    <t>TOTAL A + B
Besoins de l'exercice en fonds de roulement</t>
  </si>
  <si>
    <t>ou
Dégagement net de fonds de roulement de l'exercice</t>
  </si>
  <si>
    <t>Variation du fonds de roulement net global
(Total A+B+C)</t>
  </si>
  <si>
    <t>Créances clients, comptes rattachés et autres créances d'exploitation</t>
  </si>
  <si>
    <t xml:space="preserve">
Elle représente plus de 50 % des ressources de l'exercice ce qui est une excellente performance.
Le recours à l'endettement contribue à l'amélioration des ressources durables et donc du FRNG.
La société a procédé à des distributions de dividendes aux actionnaires sur les bénéfices de l'exercice précédent.
Nous constatons une progression sensible des stocks et des créances clients.
Cependant, l'augmentation du BFR est bien couverte par la progression du FRNG.
L'excédent du FRNG permet ainsi d'améliorer la trésorerie nette en particulier de la trésorerie active.
En conclusion, l'évolution de la situation financière de l'entreprise au cours de l'exercice N est satisfaisante, ce qui peut rassurer les dirigeants.
</t>
  </si>
  <si>
    <t>Cessions ou réductions d'immobilisations financières</t>
  </si>
</sst>
</file>

<file path=xl/styles.xml><?xml version="1.0" encoding="utf-8"?>
<styleSheet xmlns="http://schemas.openxmlformats.org/spreadsheetml/2006/main">
  <fonts count="11">
    <font>
      <sz val="10"/>
      <name val="Arial"/>
    </font>
    <font>
      <sz val="8"/>
      <name val="Arial"/>
      <family val="2"/>
    </font>
    <font>
      <sz val="12"/>
      <color indexed="10"/>
      <name val="Times New Roman"/>
      <family val="1"/>
    </font>
    <font>
      <sz val="12"/>
      <name val="Times New Roman"/>
      <family val="1"/>
    </font>
    <font>
      <b/>
      <sz val="12"/>
      <color indexed="8"/>
      <name val="Times New Roman"/>
      <family val="1"/>
    </font>
    <font>
      <b/>
      <sz val="12"/>
      <name val="Times New Roman"/>
      <family val="1"/>
    </font>
    <font>
      <sz val="10"/>
      <name val="Times New Roman"/>
      <family val="1"/>
    </font>
    <font>
      <sz val="11"/>
      <name val="Times New Roman"/>
      <family val="1"/>
    </font>
    <font>
      <b/>
      <sz val="10"/>
      <name val="Times New Roman"/>
      <family val="1"/>
    </font>
    <font>
      <b/>
      <sz val="11"/>
      <name val="Times New Roman"/>
      <family val="1"/>
    </font>
    <font>
      <b/>
      <i/>
      <sz val="12"/>
      <name val="Times New Roman"/>
      <family val="1"/>
    </font>
  </fonts>
  <fills count="6">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C0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58">
    <xf numFmtId="0" fontId="0" fillId="0" borderId="0" xfId="0"/>
    <xf numFmtId="0" fontId="3" fillId="0" borderId="0" xfId="0" applyFont="1" applyFill="1"/>
    <xf numFmtId="0" fontId="3" fillId="0" borderId="0" xfId="0" applyFont="1" applyFill="1" applyAlignment="1">
      <alignment vertical="center"/>
    </xf>
    <xf numFmtId="0" fontId="3" fillId="0" borderId="0" xfId="0" applyFont="1" applyFill="1" applyBorder="1"/>
    <xf numFmtId="0" fontId="3" fillId="0" borderId="5" xfId="0" applyFont="1" applyFill="1" applyBorder="1" applyAlignment="1">
      <alignment vertical="center" wrapText="1"/>
    </xf>
    <xf numFmtId="4" fontId="3" fillId="0" borderId="26" xfId="0" applyNumberFormat="1" applyFont="1" applyFill="1" applyBorder="1" applyAlignment="1">
      <alignment vertical="center"/>
    </xf>
    <xf numFmtId="0" fontId="3" fillId="0" borderId="12" xfId="0" applyFont="1" applyFill="1" applyBorder="1" applyAlignment="1">
      <alignment vertical="center" wrapText="1"/>
    </xf>
    <xf numFmtId="4" fontId="3" fillId="0" borderId="27" xfId="0" applyNumberFormat="1" applyFont="1" applyFill="1" applyBorder="1" applyAlignment="1">
      <alignment vertical="center"/>
    </xf>
    <xf numFmtId="0" fontId="3" fillId="0" borderId="28" xfId="0" applyFont="1" applyFill="1" applyBorder="1" applyAlignment="1">
      <alignment vertical="center" wrapText="1"/>
    </xf>
    <xf numFmtId="4" fontId="3" fillId="0" borderId="29" xfId="0" applyNumberFormat="1" applyFont="1" applyFill="1" applyBorder="1" applyAlignment="1">
      <alignment vertical="center"/>
    </xf>
    <xf numFmtId="0" fontId="6" fillId="0" borderId="0" xfId="0" applyFont="1" applyFill="1" applyBorder="1"/>
    <xf numFmtId="4" fontId="3" fillId="0" borderId="0" xfId="0" applyNumberFormat="1" applyFont="1" applyFill="1" applyBorder="1"/>
    <xf numFmtId="2" fontId="6" fillId="0" borderId="0" xfId="0" applyNumberFormat="1" applyFont="1" applyFill="1" applyBorder="1"/>
    <xf numFmtId="0" fontId="8" fillId="0" borderId="0" xfId="0" applyFont="1" applyFill="1" applyBorder="1"/>
    <xf numFmtId="4" fontId="5" fillId="0" borderId="0" xfId="0" applyNumberFormat="1" applyFont="1" applyFill="1" applyBorder="1"/>
    <xf numFmtId="0" fontId="7" fillId="0" borderId="3" xfId="0" applyFont="1" applyFill="1" applyBorder="1"/>
    <xf numFmtId="4" fontId="5" fillId="0" borderId="3" xfId="0" applyNumberFormat="1" applyFont="1" applyFill="1" applyBorder="1"/>
    <xf numFmtId="0" fontId="9" fillId="4" borderId="3" xfId="0" applyFont="1" applyFill="1" applyBorder="1"/>
    <xf numFmtId="0" fontId="7" fillId="0" borderId="34" xfId="0" applyFont="1" applyFill="1" applyBorder="1"/>
    <xf numFmtId="4" fontId="3" fillId="0" borderId="3" xfId="0" applyNumberFormat="1" applyFont="1" applyFill="1" applyBorder="1"/>
    <xf numFmtId="4" fontId="3" fillId="0" borderId="34" xfId="0" applyNumberFormat="1" applyFont="1" applyFill="1" applyBorder="1"/>
    <xf numFmtId="4" fontId="3" fillId="0" borderId="4" xfId="0" applyNumberFormat="1" applyFont="1" applyFill="1" applyBorder="1"/>
    <xf numFmtId="0" fontId="9" fillId="4" borderId="4" xfId="0" applyFont="1" applyFill="1" applyBorder="1"/>
    <xf numFmtId="0" fontId="9" fillId="0" borderId="4" xfId="0" applyFont="1" applyFill="1" applyBorder="1" applyAlignment="1">
      <alignment horizontal="right"/>
    </xf>
    <xf numFmtId="0" fontId="5" fillId="0" borderId="0" xfId="0" applyFont="1" applyFill="1" applyBorder="1"/>
    <xf numFmtId="0" fontId="3" fillId="0" borderId="3" xfId="0" applyFont="1" applyFill="1" applyBorder="1" applyProtection="1">
      <protection locked="0"/>
    </xf>
    <xf numFmtId="0" fontId="3" fillId="0" borderId="34" xfId="0" applyFont="1" applyFill="1" applyBorder="1" applyProtection="1">
      <protection locked="0"/>
    </xf>
    <xf numFmtId="0" fontId="5" fillId="0" borderId="34" xfId="0" applyFont="1" applyFill="1" applyBorder="1" applyProtection="1">
      <protection locked="0"/>
    </xf>
    <xf numFmtId="4" fontId="3" fillId="0" borderId="34" xfId="0" applyNumberFormat="1" applyFont="1" applyFill="1" applyBorder="1" applyProtection="1">
      <protection locked="0"/>
    </xf>
    <xf numFmtId="4" fontId="3" fillId="0" borderId="4" xfId="0" applyNumberFormat="1" applyFont="1" applyFill="1" applyBorder="1" applyProtection="1">
      <protection locked="0"/>
    </xf>
    <xf numFmtId="4" fontId="5" fillId="0" borderId="2" xfId="0" applyNumberFormat="1" applyFont="1" applyFill="1" applyBorder="1" applyProtection="1">
      <protection locked="0"/>
    </xf>
    <xf numFmtId="0" fontId="3" fillId="0" borderId="36" xfId="0" applyFont="1" applyFill="1" applyBorder="1" applyAlignment="1"/>
    <xf numFmtId="4" fontId="3" fillId="0" borderId="37" xfId="0" applyNumberFormat="1" applyFont="1" applyFill="1" applyBorder="1" applyProtection="1">
      <protection locked="0"/>
    </xf>
    <xf numFmtId="0" fontId="3" fillId="0" borderId="9" xfId="0" applyFont="1" applyFill="1" applyBorder="1" applyAlignment="1"/>
    <xf numFmtId="4" fontId="3" fillId="0" borderId="38" xfId="0" applyNumberFormat="1" applyFont="1" applyFill="1" applyBorder="1" applyProtection="1">
      <protection locked="0"/>
    </xf>
    <xf numFmtId="4" fontId="3" fillId="0" borderId="29" xfId="0" applyNumberFormat="1" applyFont="1" applyFill="1" applyBorder="1" applyProtection="1">
      <protection locked="0"/>
    </xf>
    <xf numFmtId="0" fontId="5" fillId="4" borderId="9" xfId="0" applyFont="1" applyFill="1" applyBorder="1" applyAlignment="1">
      <alignment horizontal="right"/>
    </xf>
    <xf numFmtId="4" fontId="5" fillId="0" borderId="37" xfId="0" applyNumberFormat="1" applyFont="1" applyFill="1" applyBorder="1" applyProtection="1">
      <protection locked="0"/>
    </xf>
    <xf numFmtId="0" fontId="3" fillId="0" borderId="9" xfId="0" applyFont="1" applyFill="1" applyBorder="1"/>
    <xf numFmtId="0" fontId="5" fillId="4" borderId="28" xfId="0" applyFont="1" applyFill="1" applyBorder="1" applyAlignment="1">
      <alignment horizontal="right"/>
    </xf>
    <xf numFmtId="4" fontId="5" fillId="0" borderId="29" xfId="0" applyNumberFormat="1" applyFont="1" applyFill="1" applyBorder="1" applyProtection="1">
      <protection locked="0"/>
    </xf>
    <xf numFmtId="0" fontId="5" fillId="5" borderId="12" xfId="0" applyFont="1" applyFill="1" applyBorder="1" applyAlignment="1">
      <alignment horizontal="center"/>
    </xf>
    <xf numFmtId="0" fontId="5" fillId="2" borderId="9" xfId="0" applyFont="1" applyFill="1" applyBorder="1" applyAlignment="1">
      <alignment horizontal="center"/>
    </xf>
    <xf numFmtId="0" fontId="5" fillId="2" borderId="34" xfId="0" applyFont="1" applyFill="1" applyBorder="1" applyAlignment="1">
      <alignment horizontal="center"/>
    </xf>
    <xf numFmtId="0" fontId="5" fillId="2" borderId="38" xfId="0" applyFont="1" applyFill="1" applyBorder="1" applyAlignment="1">
      <alignment horizontal="center"/>
    </xf>
    <xf numFmtId="0" fontId="7" fillId="0" borderId="36" xfId="0" applyFont="1" applyFill="1" applyBorder="1"/>
    <xf numFmtId="4" fontId="5" fillId="0" borderId="37" xfId="0" applyNumberFormat="1" applyFont="1" applyFill="1" applyBorder="1"/>
    <xf numFmtId="4" fontId="3" fillId="0" borderId="37" xfId="0" applyNumberFormat="1" applyFont="1" applyFill="1" applyBorder="1"/>
    <xf numFmtId="0" fontId="7" fillId="0" borderId="9" xfId="0" applyFont="1" applyFill="1" applyBorder="1"/>
    <xf numFmtId="4" fontId="3" fillId="0" borderId="38" xfId="0" applyNumberFormat="1" applyFont="1" applyFill="1" applyBorder="1"/>
    <xf numFmtId="4" fontId="3" fillId="0" borderId="29" xfId="0" applyNumberFormat="1" applyFont="1" applyFill="1" applyBorder="1"/>
    <xf numFmtId="0" fontId="9" fillId="0" borderId="28" xfId="0" applyFont="1" applyFill="1" applyBorder="1" applyAlignment="1">
      <alignment horizontal="right"/>
    </xf>
    <xf numFmtId="4" fontId="5" fillId="0" borderId="24" xfId="0" applyNumberFormat="1" applyFont="1" applyFill="1" applyBorder="1"/>
    <xf numFmtId="0" fontId="9" fillId="0" borderId="41" xfId="0" applyFont="1" applyFill="1" applyBorder="1" applyAlignment="1">
      <alignment horizontal="right"/>
    </xf>
    <xf numFmtId="4" fontId="5" fillId="0" borderId="13" xfId="0" applyNumberFormat="1" applyFont="1" applyFill="1" applyBorder="1"/>
    <xf numFmtId="0" fontId="9" fillId="0" borderId="42" xfId="0" applyFont="1" applyFill="1" applyBorder="1" applyAlignment="1">
      <alignment horizontal="right"/>
    </xf>
    <xf numFmtId="0" fontId="9" fillId="4" borderId="42" xfId="0" applyFont="1" applyFill="1" applyBorder="1"/>
    <xf numFmtId="4" fontId="5" fillId="0" borderId="14" xfId="0" applyNumberFormat="1" applyFont="1" applyFill="1" applyBorder="1"/>
    <xf numFmtId="0" fontId="9" fillId="2" borderId="4" xfId="0" applyFont="1" applyFill="1" applyBorder="1" applyAlignment="1">
      <alignment horizontal="center"/>
    </xf>
    <xf numFmtId="0" fontId="9" fillId="2" borderId="29" xfId="0" applyFont="1" applyFill="1" applyBorder="1" applyAlignment="1">
      <alignment horizontal="center"/>
    </xf>
    <xf numFmtId="4" fontId="5" fillId="0" borderId="2"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3" xfId="0" applyFont="1" applyFill="1" applyBorder="1" applyAlignment="1">
      <alignment vertical="center"/>
    </xf>
    <xf numFmtId="4" fontId="3" fillId="0" borderId="3" xfId="0" applyNumberFormat="1" applyFont="1" applyFill="1" applyBorder="1" applyAlignment="1">
      <alignment vertical="center"/>
    </xf>
    <xf numFmtId="0" fontId="3" fillId="0" borderId="34" xfId="0" applyFont="1" applyFill="1" applyBorder="1" applyAlignment="1">
      <alignment vertical="center"/>
    </xf>
    <xf numFmtId="4" fontId="3" fillId="0" borderId="34" xfId="0" applyNumberFormat="1" applyFont="1" applyFill="1" applyBorder="1" applyAlignment="1">
      <alignment vertical="center"/>
    </xf>
    <xf numFmtId="0" fontId="5" fillId="0" borderId="4" xfId="0" applyFont="1" applyFill="1" applyBorder="1" applyAlignment="1">
      <alignment horizontal="right" vertical="center"/>
    </xf>
    <xf numFmtId="2" fontId="5" fillId="0" borderId="2" xfId="0" applyNumberFormat="1" applyFont="1" applyFill="1" applyBorder="1" applyAlignment="1">
      <alignment vertical="center"/>
    </xf>
    <xf numFmtId="4" fontId="3" fillId="0" borderId="4" xfId="0" applyNumberFormat="1" applyFont="1" applyFill="1" applyBorder="1" applyAlignment="1">
      <alignment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8" xfId="0" applyFont="1" applyFill="1" applyBorder="1" applyAlignment="1">
      <alignment horizontal="right" vertical="center"/>
    </xf>
    <xf numFmtId="4" fontId="5" fillId="0" borderId="26" xfId="0" applyNumberFormat="1" applyFont="1" applyFill="1" applyBorder="1" applyAlignment="1" applyProtection="1">
      <alignment vertical="center"/>
      <protection locked="0"/>
    </xf>
    <xf numFmtId="0" fontId="5" fillId="5" borderId="12" xfId="0" applyFont="1" applyFill="1" applyBorder="1" applyAlignment="1">
      <alignment horizontal="right" vertical="center"/>
    </xf>
    <xf numFmtId="4" fontId="5" fillId="5" borderId="43" xfId="0" applyNumberFormat="1" applyFont="1" applyFill="1" applyBorder="1" applyAlignment="1">
      <alignment vertical="center"/>
    </xf>
    <xf numFmtId="0" fontId="5" fillId="5" borderId="43" xfId="0" applyFont="1" applyFill="1" applyBorder="1" applyAlignment="1">
      <alignment horizontal="right" vertical="center"/>
    </xf>
    <xf numFmtId="4" fontId="5" fillId="5" borderId="27" xfId="0" applyNumberFormat="1" applyFont="1" applyFill="1" applyBorder="1" applyAlignment="1" applyProtection="1">
      <alignment vertical="center"/>
      <protection locked="0"/>
    </xf>
    <xf numFmtId="4" fontId="3" fillId="0" borderId="18" xfId="0" applyNumberFormat="1" applyFont="1" applyFill="1" applyBorder="1" applyAlignment="1" applyProtection="1">
      <alignment vertical="center"/>
      <protection locked="0"/>
    </xf>
    <xf numFmtId="4" fontId="3" fillId="0" borderId="24" xfId="0" applyNumberFormat="1" applyFont="1" applyFill="1" applyBorder="1" applyAlignment="1" applyProtection="1">
      <alignment vertical="center"/>
      <protection locked="0"/>
    </xf>
    <xf numFmtId="4" fontId="5" fillId="0" borderId="16" xfId="0" applyNumberFormat="1" applyFont="1" applyFill="1" applyBorder="1" applyAlignment="1" applyProtection="1">
      <alignment vertical="center"/>
      <protection locked="0"/>
    </xf>
    <xf numFmtId="0" fontId="3" fillId="0" borderId="44" xfId="0" applyFont="1" applyFill="1" applyBorder="1" applyAlignment="1">
      <alignment vertical="center"/>
    </xf>
    <xf numFmtId="0" fontId="3" fillId="0" borderId="8" xfId="0" applyFont="1" applyFill="1" applyBorder="1" applyAlignment="1">
      <alignment vertical="center"/>
    </xf>
    <xf numFmtId="0" fontId="3" fillId="0" borderId="17" xfId="0" applyFont="1" applyFill="1" applyBorder="1" applyAlignment="1">
      <alignment vertical="center"/>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44" xfId="0" applyFont="1" applyFill="1" applyBorder="1" applyAlignment="1">
      <alignment vertical="center"/>
    </xf>
    <xf numFmtId="2" fontId="3" fillId="0" borderId="34" xfId="0" applyNumberFormat="1" applyFont="1" applyFill="1" applyBorder="1" applyAlignment="1">
      <alignment vertical="center"/>
    </xf>
    <xf numFmtId="2" fontId="3" fillId="0" borderId="4" xfId="0" applyNumberFormat="1" applyFont="1" applyFill="1" applyBorder="1" applyAlignment="1">
      <alignment vertical="center"/>
    </xf>
    <xf numFmtId="2" fontId="5" fillId="0" borderId="4" xfId="0" applyNumberFormat="1" applyFont="1" applyFill="1" applyBorder="1" applyAlignment="1">
      <alignment vertical="center"/>
    </xf>
    <xf numFmtId="0" fontId="3" fillId="0" borderId="37" xfId="0" applyFont="1" applyFill="1" applyBorder="1" applyAlignment="1">
      <alignment vertical="center"/>
    </xf>
    <xf numFmtId="1" fontId="5" fillId="2" borderId="3" xfId="0" applyNumberFormat="1" applyFont="1" applyFill="1" applyBorder="1" applyAlignment="1">
      <alignment horizontal="center" vertical="center"/>
    </xf>
    <xf numFmtId="2" fontId="5" fillId="0" borderId="34" xfId="0" applyNumberFormat="1" applyFont="1" applyFill="1" applyBorder="1" applyAlignment="1">
      <alignment vertical="center"/>
    </xf>
    <xf numFmtId="2" fontId="5" fillId="0" borderId="3" xfId="0" applyNumberFormat="1" applyFont="1" applyFill="1" applyBorder="1" applyAlignment="1">
      <alignment vertical="center"/>
    </xf>
    <xf numFmtId="0" fontId="5" fillId="2" borderId="26" xfId="0" applyFont="1" applyFill="1" applyBorder="1" applyAlignment="1">
      <alignment horizontal="center" vertical="center"/>
    </xf>
    <xf numFmtId="1" fontId="5" fillId="2" borderId="37" xfId="0" applyNumberFormat="1" applyFont="1" applyFill="1" applyBorder="1" applyAlignment="1">
      <alignment horizontal="center" vertical="center"/>
    </xf>
    <xf numFmtId="0" fontId="10" fillId="0" borderId="8" xfId="0" applyFont="1" applyFill="1" applyBorder="1" applyAlignment="1">
      <alignment vertical="center"/>
    </xf>
    <xf numFmtId="0" fontId="3" fillId="0" borderId="38" xfId="0" applyFont="1" applyFill="1" applyBorder="1" applyAlignment="1">
      <alignment vertical="center"/>
    </xf>
    <xf numFmtId="2" fontId="3" fillId="0" borderId="38" xfId="0" applyNumberFormat="1" applyFont="1" applyFill="1" applyBorder="1" applyAlignment="1">
      <alignment vertical="center"/>
    </xf>
    <xf numFmtId="0" fontId="5" fillId="0" borderId="8" xfId="0" applyFont="1" applyFill="1" applyBorder="1" applyAlignment="1">
      <alignment horizontal="right" vertical="center"/>
    </xf>
    <xf numFmtId="2" fontId="5" fillId="0" borderId="29" xfId="0" applyNumberFormat="1" applyFont="1" applyFill="1" applyBorder="1" applyAlignment="1">
      <alignment vertical="center"/>
    </xf>
    <xf numFmtId="4" fontId="5" fillId="0" borderId="37" xfId="0" applyNumberFormat="1" applyFont="1" applyFill="1" applyBorder="1" applyAlignment="1">
      <alignment vertical="center"/>
    </xf>
    <xf numFmtId="4" fontId="5" fillId="0" borderId="38" xfId="0" applyNumberFormat="1" applyFont="1" applyFill="1" applyBorder="1" applyAlignment="1">
      <alignment vertical="center"/>
    </xf>
    <xf numFmtId="4" fontId="5" fillId="0" borderId="29" xfId="0" applyNumberFormat="1" applyFont="1" applyFill="1" applyBorder="1" applyAlignment="1">
      <alignment vertical="center"/>
    </xf>
    <xf numFmtId="0" fontId="5" fillId="0" borderId="36"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right" vertical="center"/>
    </xf>
    <xf numFmtId="4" fontId="5" fillId="0" borderId="26" xfId="0" applyNumberFormat="1" applyFont="1" applyFill="1" applyBorder="1" applyAlignment="1">
      <alignment vertical="center"/>
    </xf>
    <xf numFmtId="4" fontId="5" fillId="0" borderId="46" xfId="0" applyNumberFormat="1" applyFont="1" applyFill="1" applyBorder="1" applyAlignment="1">
      <alignment vertical="center"/>
    </xf>
    <xf numFmtId="0" fontId="3" fillId="0" borderId="0" xfId="0" applyFont="1" applyFill="1" applyBorder="1" applyAlignment="1">
      <alignment wrapText="1"/>
    </xf>
    <xf numFmtId="0" fontId="3" fillId="0" borderId="0" xfId="0" applyFont="1" applyFill="1" applyAlignment="1">
      <alignment wrapText="1"/>
    </xf>
    <xf numFmtId="0" fontId="5" fillId="3" borderId="1" xfId="0" applyFont="1" applyFill="1" applyBorder="1" applyAlignment="1">
      <alignment horizontal="center" wrapText="1"/>
    </xf>
    <xf numFmtId="0" fontId="3" fillId="0" borderId="0" xfId="0" applyFont="1" applyFill="1" applyAlignment="1">
      <alignment vertical="center" wrapText="1"/>
    </xf>
    <xf numFmtId="0" fontId="3" fillId="0" borderId="0" xfId="0" applyFont="1" applyFill="1" applyAlignment="1"/>
    <xf numFmtId="0" fontId="3" fillId="0" borderId="1" xfId="0" applyFont="1" applyFill="1" applyBorder="1" applyAlignment="1">
      <alignment horizontal="justify" vertical="center" wrapText="1"/>
    </xf>
    <xf numFmtId="0" fontId="2" fillId="0" borderId="0" xfId="0" applyFont="1" applyFill="1" applyBorder="1" applyAlignment="1">
      <alignment horizontal="center" vertical="center"/>
    </xf>
    <xf numFmtId="0" fontId="4"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0" xfId="0" applyFont="1" applyFill="1" applyBorder="1" applyAlignment="1">
      <alignment horizontal="center"/>
    </xf>
    <xf numFmtId="0" fontId="5" fillId="3" borderId="22" xfId="0" applyFont="1" applyFill="1" applyBorder="1" applyAlignment="1">
      <alignment horizontal="center"/>
    </xf>
    <xf numFmtId="0" fontId="5" fillId="3" borderId="31" xfId="0" applyFont="1" applyFill="1" applyBorder="1" applyAlignment="1">
      <alignment horizontal="center"/>
    </xf>
    <xf numFmtId="0" fontId="9" fillId="2" borderId="28" xfId="0" applyFont="1" applyFill="1" applyBorder="1" applyAlignment="1">
      <alignment horizontal="center"/>
    </xf>
    <xf numFmtId="0" fontId="9" fillId="2" borderId="4" xfId="0" applyFont="1" applyFill="1" applyBorder="1" applyAlignment="1">
      <alignment horizontal="center"/>
    </xf>
    <xf numFmtId="4" fontId="5" fillId="5" borderId="39" xfId="0" applyNumberFormat="1" applyFont="1" applyFill="1" applyBorder="1" applyAlignment="1" applyProtection="1">
      <alignment horizontal="center"/>
      <protection locked="0"/>
    </xf>
    <xf numFmtId="4" fontId="5" fillId="5" borderId="40" xfId="0" applyNumberFormat="1" applyFont="1" applyFill="1" applyBorder="1" applyAlignment="1" applyProtection="1">
      <alignment horizontal="center"/>
      <protection locked="0"/>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5"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0"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xf numFmtId="0" fontId="3" fillId="0" borderId="0" xfId="0" applyFont="1" applyFill="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C34"/>
  <sheetViews>
    <sheetView showGridLines="0" showZeros="0" tabSelected="1" workbookViewId="0">
      <selection activeCell="B2" sqref="B2:C2"/>
    </sheetView>
  </sheetViews>
  <sheetFormatPr baseColWidth="10" defaultRowHeight="15.75"/>
  <cols>
    <col min="1" max="1" width="3.7109375" style="3" customWidth="1"/>
    <col min="2" max="2" width="95.7109375" style="3" customWidth="1"/>
    <col min="3" max="3" width="12.7109375" style="3" customWidth="1"/>
    <col min="4" max="16384" width="11.42578125" style="3"/>
  </cols>
  <sheetData>
    <row r="1" spans="2:3" ht="16.5" thickBot="1">
      <c r="B1" s="117"/>
      <c r="C1" s="117"/>
    </row>
    <row r="2" spans="2:3" ht="16.5" thickBot="1">
      <c r="B2" s="118" t="s">
        <v>111</v>
      </c>
      <c r="C2" s="119"/>
    </row>
    <row r="3" spans="2:3">
      <c r="B3" s="8" t="s">
        <v>24</v>
      </c>
      <c r="C3" s="9">
        <v>6120</v>
      </c>
    </row>
    <row r="4" spans="2:3">
      <c r="B4" s="4" t="s">
        <v>7</v>
      </c>
      <c r="C4" s="5">
        <v>3960</v>
      </c>
    </row>
    <row r="5" spans="2:3">
      <c r="B5" s="4" t="s">
        <v>95</v>
      </c>
      <c r="C5" s="5">
        <v>180</v>
      </c>
    </row>
    <row r="6" spans="2:3">
      <c r="B6" s="4" t="s">
        <v>90</v>
      </c>
      <c r="C6" s="5">
        <v>158750</v>
      </c>
    </row>
    <row r="7" spans="2:3">
      <c r="B7" s="4" t="s">
        <v>94</v>
      </c>
      <c r="C7" s="5">
        <v>1000</v>
      </c>
    </row>
    <row r="8" spans="2:3">
      <c r="B8" s="4" t="s">
        <v>15</v>
      </c>
      <c r="C8" s="5">
        <v>98000</v>
      </c>
    </row>
    <row r="9" spans="2:3">
      <c r="B9" s="4" t="s">
        <v>96</v>
      </c>
      <c r="C9" s="5">
        <v>500</v>
      </c>
    </row>
    <row r="10" spans="2:3">
      <c r="B10" s="4" t="s">
        <v>8</v>
      </c>
      <c r="C10" s="5">
        <v>17500</v>
      </c>
    </row>
    <row r="11" spans="2:3">
      <c r="B11" s="4" t="s">
        <v>104</v>
      </c>
      <c r="C11" s="5">
        <v>600</v>
      </c>
    </row>
    <row r="12" spans="2:3">
      <c r="B12" s="4" t="s">
        <v>9</v>
      </c>
      <c r="C12" s="5">
        <v>2000</v>
      </c>
    </row>
    <row r="13" spans="2:3">
      <c r="B13" s="4" t="s">
        <v>103</v>
      </c>
      <c r="C13" s="5">
        <v>30000</v>
      </c>
    </row>
    <row r="14" spans="2:3">
      <c r="B14" s="4" t="s">
        <v>102</v>
      </c>
      <c r="C14" s="5">
        <v>4000</v>
      </c>
    </row>
    <row r="15" spans="2:3">
      <c r="B15" s="4" t="s">
        <v>17</v>
      </c>
      <c r="C15" s="5">
        <v>180</v>
      </c>
    </row>
    <row r="16" spans="2:3">
      <c r="B16" s="4" t="s">
        <v>18</v>
      </c>
      <c r="C16" s="5">
        <v>1400</v>
      </c>
    </row>
    <row r="17" spans="2:3">
      <c r="B17" s="4" t="s">
        <v>100</v>
      </c>
      <c r="C17" s="5">
        <v>30</v>
      </c>
    </row>
    <row r="18" spans="2:3">
      <c r="B18" s="4" t="s">
        <v>101</v>
      </c>
      <c r="C18" s="5">
        <v>19</v>
      </c>
    </row>
    <row r="19" spans="2:3">
      <c r="B19" s="4" t="s">
        <v>19</v>
      </c>
      <c r="C19" s="5">
        <v>4500</v>
      </c>
    </row>
    <row r="20" spans="2:3">
      <c r="B20" s="4" t="s">
        <v>109</v>
      </c>
      <c r="C20" s="5">
        <v>310</v>
      </c>
    </row>
    <row r="21" spans="2:3">
      <c r="B21" s="4" t="s">
        <v>91</v>
      </c>
      <c r="C21" s="5">
        <v>190</v>
      </c>
    </row>
    <row r="22" spans="2:3">
      <c r="B22" s="4" t="s">
        <v>11</v>
      </c>
      <c r="C22" s="5">
        <v>2800</v>
      </c>
    </row>
    <row r="23" spans="2:3">
      <c r="B23" s="4" t="s">
        <v>97</v>
      </c>
      <c r="C23" s="5">
        <v>650</v>
      </c>
    </row>
    <row r="24" spans="2:3">
      <c r="B24" s="4" t="s">
        <v>92</v>
      </c>
      <c r="C24" s="5">
        <v>3400</v>
      </c>
    </row>
    <row r="25" spans="2:3">
      <c r="B25" s="4" t="s">
        <v>21</v>
      </c>
      <c r="C25" s="5">
        <v>250</v>
      </c>
    </row>
    <row r="26" spans="2:3">
      <c r="B26" s="4" t="s">
        <v>93</v>
      </c>
      <c r="C26" s="5">
        <v>1300</v>
      </c>
    </row>
    <row r="27" spans="2:3">
      <c r="B27" s="4" t="s">
        <v>12</v>
      </c>
      <c r="C27" s="5">
        <v>4800</v>
      </c>
    </row>
    <row r="28" spans="2:3">
      <c r="B28" s="4" t="s">
        <v>13</v>
      </c>
      <c r="C28" s="5">
        <v>30</v>
      </c>
    </row>
    <row r="29" spans="2:3">
      <c r="B29" s="4" t="s">
        <v>20</v>
      </c>
      <c r="C29" s="5">
        <v>4200</v>
      </c>
    </row>
    <row r="30" spans="2:3">
      <c r="B30" s="4" t="s">
        <v>14</v>
      </c>
      <c r="C30" s="5">
        <v>10</v>
      </c>
    </row>
    <row r="31" spans="2:3">
      <c r="B31" s="4" t="s">
        <v>85</v>
      </c>
      <c r="C31" s="5">
        <v>2000</v>
      </c>
    </row>
    <row r="32" spans="2:3">
      <c r="B32" s="4" t="s">
        <v>87</v>
      </c>
      <c r="C32" s="5">
        <v>5771</v>
      </c>
    </row>
    <row r="33" spans="2:3">
      <c r="B33" s="4" t="s">
        <v>86</v>
      </c>
      <c r="C33" s="5">
        <v>1600</v>
      </c>
    </row>
    <row r="34" spans="2:3" ht="16.5" thickBot="1">
      <c r="B34" s="6" t="s">
        <v>88</v>
      </c>
      <c r="C34" s="7">
        <v>3000</v>
      </c>
    </row>
  </sheetData>
  <mergeCells count="2">
    <mergeCell ref="B1:C1"/>
    <mergeCell ref="B2:C2"/>
  </mergeCells>
  <phoneticPr fontId="1" type="noConversion"/>
  <pageMargins left="0.19685039370078741" right="0.19685039370078741"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B1:G15"/>
  <sheetViews>
    <sheetView showGridLines="0" showZeros="0" workbookViewId="0">
      <selection activeCell="B2" sqref="B2:G2"/>
    </sheetView>
  </sheetViews>
  <sheetFormatPr baseColWidth="10" defaultRowHeight="12.75"/>
  <cols>
    <col min="1" max="1" width="3.7109375" style="10" customWidth="1"/>
    <col min="2" max="2" width="37.7109375" style="10" customWidth="1"/>
    <col min="3" max="3" width="11.7109375" style="10" customWidth="1"/>
    <col min="4" max="4" width="37.7109375" style="10" customWidth="1"/>
    <col min="5" max="5" width="11.7109375" style="10" customWidth="1"/>
    <col min="6" max="6" width="37.7109375" style="10" customWidth="1"/>
    <col min="7" max="7" width="11.7109375" style="10" customWidth="1"/>
    <col min="8" max="16384" width="11.42578125" style="10"/>
  </cols>
  <sheetData>
    <row r="1" spans="2:7" ht="13.5" thickBot="1"/>
    <row r="2" spans="2:7" s="13" customFormat="1" ht="16.5" thickBot="1">
      <c r="B2" s="120" t="s">
        <v>105</v>
      </c>
      <c r="C2" s="121"/>
      <c r="D2" s="121"/>
      <c r="E2" s="121"/>
      <c r="F2" s="121"/>
      <c r="G2" s="122"/>
    </row>
    <row r="3" spans="2:7" s="13" customFormat="1" ht="14.25">
      <c r="B3" s="123" t="s">
        <v>22</v>
      </c>
      <c r="C3" s="124"/>
      <c r="D3" s="124" t="s">
        <v>23</v>
      </c>
      <c r="E3" s="124"/>
      <c r="F3" s="58" t="s">
        <v>112</v>
      </c>
      <c r="G3" s="59" t="s">
        <v>0</v>
      </c>
    </row>
    <row r="4" spans="2:7" s="13" customFormat="1" ht="15.75">
      <c r="B4" s="45" t="s">
        <v>24</v>
      </c>
      <c r="C4" s="16">
        <f>Informations!C3</f>
        <v>6120</v>
      </c>
      <c r="D4" s="15" t="s">
        <v>25</v>
      </c>
      <c r="E4" s="16">
        <f>Informations!C4+Informations!C5</f>
        <v>4140</v>
      </c>
      <c r="F4" s="17" t="s">
        <v>26</v>
      </c>
      <c r="G4" s="46">
        <f>C4-E4</f>
        <v>1980</v>
      </c>
    </row>
    <row r="5" spans="2:7" ht="15.75">
      <c r="B5" s="45" t="s">
        <v>27</v>
      </c>
      <c r="C5" s="19">
        <f>Informations!C6</f>
        <v>158750</v>
      </c>
      <c r="D5" s="15"/>
      <c r="E5" s="19"/>
      <c r="F5" s="15"/>
      <c r="G5" s="47"/>
    </row>
    <row r="6" spans="2:7" ht="15.75">
      <c r="B6" s="48" t="s">
        <v>28</v>
      </c>
      <c r="C6" s="20">
        <f>Informations!C7</f>
        <v>1000</v>
      </c>
      <c r="D6" s="18" t="s">
        <v>29</v>
      </c>
      <c r="E6" s="20">
        <v>0</v>
      </c>
      <c r="F6" s="18"/>
      <c r="G6" s="49"/>
    </row>
    <row r="7" spans="2:7" ht="15.75">
      <c r="B7" s="48" t="s">
        <v>30</v>
      </c>
      <c r="C7" s="21">
        <v>0</v>
      </c>
      <c r="D7" s="18"/>
      <c r="E7" s="21"/>
      <c r="F7" s="18"/>
      <c r="G7" s="50"/>
    </row>
    <row r="8" spans="2:7" s="13" customFormat="1" ht="15.75">
      <c r="B8" s="51" t="s">
        <v>31</v>
      </c>
      <c r="C8" s="14">
        <f>SUM(C5:C7)</f>
        <v>159750</v>
      </c>
      <c r="D8" s="23" t="s">
        <v>31</v>
      </c>
      <c r="E8" s="14">
        <f>E6</f>
        <v>0</v>
      </c>
      <c r="F8" s="22" t="s">
        <v>32</v>
      </c>
      <c r="G8" s="52">
        <f>C8-E8</f>
        <v>159750</v>
      </c>
    </row>
    <row r="9" spans="2:7" ht="15.75">
      <c r="B9" s="45" t="s">
        <v>32</v>
      </c>
      <c r="C9" s="19">
        <f>G8</f>
        <v>159750</v>
      </c>
      <c r="D9" s="15" t="s">
        <v>33</v>
      </c>
      <c r="E9" s="19"/>
      <c r="F9" s="15"/>
      <c r="G9" s="47"/>
    </row>
    <row r="10" spans="2:7" ht="15.75">
      <c r="B10" s="48" t="s">
        <v>26</v>
      </c>
      <c r="C10" s="21">
        <f>G4</f>
        <v>1980</v>
      </c>
      <c r="D10" s="18" t="s">
        <v>34</v>
      </c>
      <c r="E10" s="21">
        <f>Informations!C8-Informations!C9+Informations!C10</f>
        <v>115000</v>
      </c>
      <c r="F10" s="18"/>
      <c r="G10" s="50"/>
    </row>
    <row r="11" spans="2:7" s="13" customFormat="1" ht="15.75">
      <c r="B11" s="51" t="s">
        <v>31</v>
      </c>
      <c r="C11" s="14">
        <f>C9+C10</f>
        <v>161730</v>
      </c>
      <c r="D11" s="23" t="s">
        <v>31</v>
      </c>
      <c r="E11" s="14">
        <f>E10</f>
        <v>115000</v>
      </c>
      <c r="F11" s="22" t="s">
        <v>35</v>
      </c>
      <c r="G11" s="52">
        <f>C11-E11</f>
        <v>46730</v>
      </c>
    </row>
    <row r="12" spans="2:7" ht="15.75">
      <c r="B12" s="45" t="s">
        <v>35</v>
      </c>
      <c r="C12" s="19">
        <f>G11</f>
        <v>46730</v>
      </c>
      <c r="D12" s="15" t="s">
        <v>36</v>
      </c>
      <c r="E12" s="19">
        <f>Informations!C12</f>
        <v>2000</v>
      </c>
      <c r="F12" s="15"/>
      <c r="G12" s="47"/>
    </row>
    <row r="13" spans="2:7" ht="15.75">
      <c r="B13" s="48" t="s">
        <v>104</v>
      </c>
      <c r="C13" s="21">
        <f>Informations!C11</f>
        <v>600</v>
      </c>
      <c r="D13" s="18" t="s">
        <v>16</v>
      </c>
      <c r="E13" s="21">
        <f>Informations!C13+Informations!C14</f>
        <v>34000</v>
      </c>
      <c r="F13" s="18"/>
      <c r="G13" s="50"/>
    </row>
    <row r="14" spans="2:7" s="13" customFormat="1" ht="16.5" thickBot="1">
      <c r="B14" s="53" t="s">
        <v>31</v>
      </c>
      <c r="C14" s="54">
        <f>C12+C13</f>
        <v>47330</v>
      </c>
      <c r="D14" s="55" t="s">
        <v>31</v>
      </c>
      <c r="E14" s="54">
        <f>E12+E13</f>
        <v>36000</v>
      </c>
      <c r="F14" s="56" t="s">
        <v>113</v>
      </c>
      <c r="G14" s="57">
        <f>C14-E14</f>
        <v>11330</v>
      </c>
    </row>
    <row r="15" spans="2:7">
      <c r="C15" s="12"/>
      <c r="E15" s="12"/>
      <c r="G15" s="12"/>
    </row>
  </sheetData>
  <sheetProtection sheet="1" objects="1" scenarios="1"/>
  <mergeCells count="3">
    <mergeCell ref="B2:G2"/>
    <mergeCell ref="B3:C3"/>
    <mergeCell ref="D3:E3"/>
  </mergeCells>
  <phoneticPr fontId="1" type="noConversion"/>
  <pageMargins left="0" right="0" top="0.19685039370078741"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B1:D13"/>
  <sheetViews>
    <sheetView showGridLines="0" showZeros="0" workbookViewId="0">
      <selection activeCell="B2" sqref="B2:D2"/>
    </sheetView>
  </sheetViews>
  <sheetFormatPr baseColWidth="10" defaultRowHeight="15.75"/>
  <cols>
    <col min="1" max="1" width="3.7109375" style="3" customWidth="1"/>
    <col min="2" max="2" width="65.7109375" style="3" customWidth="1"/>
    <col min="3" max="4" width="12.7109375" style="3" customWidth="1"/>
    <col min="5" max="16384" width="11.42578125" style="3"/>
  </cols>
  <sheetData>
    <row r="1" spans="2:4" ht="16.5" thickBot="1"/>
    <row r="2" spans="2:4" ht="16.5" thickBot="1">
      <c r="B2" s="120" t="s">
        <v>110</v>
      </c>
      <c r="C2" s="121"/>
      <c r="D2" s="122"/>
    </row>
    <row r="3" spans="2:4">
      <c r="B3" s="42" t="s">
        <v>45</v>
      </c>
      <c r="C3" s="43" t="s">
        <v>37</v>
      </c>
      <c r="D3" s="44" t="s">
        <v>38</v>
      </c>
    </row>
    <row r="4" spans="2:4">
      <c r="B4" s="31" t="s">
        <v>44</v>
      </c>
      <c r="C4" s="25"/>
      <c r="D4" s="32">
        <f>SIG!G14</f>
        <v>11330</v>
      </c>
    </row>
    <row r="5" spans="2:4">
      <c r="B5" s="33" t="s">
        <v>98</v>
      </c>
      <c r="C5" s="26"/>
      <c r="D5" s="34">
        <f>Informations!C15</f>
        <v>180</v>
      </c>
    </row>
    <row r="6" spans="2:4">
      <c r="B6" s="33" t="s">
        <v>39</v>
      </c>
      <c r="C6" s="26"/>
      <c r="D6" s="35">
        <f>Informations!C17</f>
        <v>30</v>
      </c>
    </row>
    <row r="7" spans="2:4" s="24" customFormat="1">
      <c r="B7" s="36" t="s">
        <v>114</v>
      </c>
      <c r="C7" s="27"/>
      <c r="D7" s="37">
        <f>SUM(D4:D6)</f>
        <v>11540</v>
      </c>
    </row>
    <row r="8" spans="2:4">
      <c r="B8" s="33" t="s">
        <v>99</v>
      </c>
      <c r="C8" s="28">
        <f>Informations!C16</f>
        <v>1400</v>
      </c>
      <c r="D8" s="34"/>
    </row>
    <row r="9" spans="2:4">
      <c r="B9" s="38" t="s">
        <v>40</v>
      </c>
      <c r="C9" s="28">
        <f>Informations!C18</f>
        <v>19</v>
      </c>
      <c r="D9" s="34"/>
    </row>
    <row r="10" spans="2:4">
      <c r="B10" s="33" t="s">
        <v>41</v>
      </c>
      <c r="C10" s="29">
        <f>Informations!C19</f>
        <v>4500</v>
      </c>
      <c r="D10" s="34"/>
    </row>
    <row r="11" spans="2:4" s="24" customFormat="1">
      <c r="B11" s="39" t="s">
        <v>42</v>
      </c>
      <c r="C11" s="30">
        <f>SUM(C8:C10)</f>
        <v>5919</v>
      </c>
      <c r="D11" s="40"/>
    </row>
    <row r="12" spans="2:4" s="24" customFormat="1" ht="16.5" thickBot="1">
      <c r="B12" s="41" t="s">
        <v>43</v>
      </c>
      <c r="C12" s="125">
        <f>D7-C11</f>
        <v>5621</v>
      </c>
      <c r="D12" s="126"/>
    </row>
    <row r="13" spans="2:4">
      <c r="D13" s="11"/>
    </row>
  </sheetData>
  <sheetProtection sheet="1" objects="1" scenarios="1"/>
  <mergeCells count="2">
    <mergeCell ref="C12:D12"/>
    <mergeCell ref="B2:D2"/>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1:E21"/>
  <sheetViews>
    <sheetView showGridLines="0" showZeros="0" workbookViewId="0">
      <selection activeCell="B2" sqref="B2:E3"/>
    </sheetView>
  </sheetViews>
  <sheetFormatPr baseColWidth="10" defaultRowHeight="15.75"/>
  <cols>
    <col min="1" max="1" width="3.7109375" style="61" customWidth="1"/>
    <col min="2" max="2" width="48.7109375" style="61" customWidth="1"/>
    <col min="3" max="3" width="12.7109375" style="61" customWidth="1"/>
    <col min="4" max="4" width="48.7109375" style="61" customWidth="1"/>
    <col min="5" max="5" width="12.7109375" style="61" customWidth="1"/>
    <col min="6" max="16384" width="11.42578125" style="61"/>
  </cols>
  <sheetData>
    <row r="1" spans="2:5" ht="16.5" thickBot="1"/>
    <row r="2" spans="2:5" s="62" customFormat="1">
      <c r="B2" s="127" t="s">
        <v>106</v>
      </c>
      <c r="C2" s="128"/>
      <c r="D2" s="128"/>
      <c r="E2" s="129"/>
    </row>
    <row r="3" spans="2:5" s="62" customFormat="1" ht="16.5" thickBot="1">
      <c r="B3" s="130" t="s">
        <v>46</v>
      </c>
      <c r="C3" s="131"/>
      <c r="D3" s="131"/>
      <c r="E3" s="132"/>
    </row>
    <row r="4" spans="2:5" s="62" customFormat="1">
      <c r="B4" s="71" t="s">
        <v>47</v>
      </c>
      <c r="C4" s="72" t="s">
        <v>6</v>
      </c>
      <c r="D4" s="72" t="s">
        <v>48</v>
      </c>
      <c r="E4" s="73" t="s">
        <v>6</v>
      </c>
    </row>
    <row r="5" spans="2:5">
      <c r="B5" s="83" t="s">
        <v>49</v>
      </c>
      <c r="C5" s="64">
        <f>Informations!C26</f>
        <v>1300</v>
      </c>
      <c r="D5" s="63" t="s">
        <v>50</v>
      </c>
      <c r="E5" s="80">
        <f>CAF!C12</f>
        <v>5621</v>
      </c>
    </row>
    <row r="6" spans="2:5">
      <c r="B6" s="84"/>
      <c r="C6" s="66"/>
      <c r="D6" s="65"/>
      <c r="E6" s="81"/>
    </row>
    <row r="7" spans="2:5">
      <c r="B7" s="84" t="s">
        <v>51</v>
      </c>
      <c r="C7" s="66"/>
      <c r="D7" s="65" t="s">
        <v>120</v>
      </c>
      <c r="E7" s="81"/>
    </row>
    <row r="8" spans="2:5">
      <c r="B8" s="84" t="s">
        <v>2</v>
      </c>
      <c r="C8" s="66"/>
      <c r="D8" s="65" t="s">
        <v>52</v>
      </c>
      <c r="E8" s="81"/>
    </row>
    <row r="9" spans="2:5">
      <c r="B9" s="84" t="s">
        <v>3</v>
      </c>
      <c r="C9" s="66">
        <f>Informations!C22</f>
        <v>2800</v>
      </c>
      <c r="D9" s="65" t="s">
        <v>53</v>
      </c>
      <c r="E9" s="81"/>
    </row>
    <row r="10" spans="2:5">
      <c r="B10" s="84" t="s">
        <v>4</v>
      </c>
      <c r="C10" s="66">
        <f>Informations!C23</f>
        <v>650</v>
      </c>
      <c r="D10" s="65" t="s">
        <v>54</v>
      </c>
      <c r="E10" s="81">
        <f>Informations!C20</f>
        <v>310</v>
      </c>
    </row>
    <row r="11" spans="2:5">
      <c r="B11" s="84"/>
      <c r="C11" s="66"/>
      <c r="D11" s="65" t="s">
        <v>128</v>
      </c>
      <c r="E11" s="81"/>
    </row>
    <row r="12" spans="2:5">
      <c r="B12" s="84" t="s">
        <v>10</v>
      </c>
      <c r="C12" s="66"/>
      <c r="D12" s="65"/>
      <c r="E12" s="81"/>
    </row>
    <row r="13" spans="2:5">
      <c r="B13" s="84"/>
      <c r="C13" s="66"/>
      <c r="D13" s="65" t="s">
        <v>116</v>
      </c>
      <c r="E13" s="81"/>
    </row>
    <row r="14" spans="2:5">
      <c r="B14" s="84" t="s">
        <v>55</v>
      </c>
      <c r="C14" s="66"/>
      <c r="D14" s="65" t="s">
        <v>117</v>
      </c>
      <c r="E14" s="81"/>
    </row>
    <row r="15" spans="2:5">
      <c r="B15" s="84" t="s">
        <v>119</v>
      </c>
      <c r="C15" s="65"/>
      <c r="D15" s="65" t="s">
        <v>118</v>
      </c>
      <c r="E15" s="81"/>
    </row>
    <row r="16" spans="2:5">
      <c r="B16" s="84"/>
      <c r="C16" s="65"/>
      <c r="D16" s="65"/>
      <c r="E16" s="81"/>
    </row>
    <row r="17" spans="2:5">
      <c r="B17" s="84" t="s">
        <v>56</v>
      </c>
      <c r="C17" s="66">
        <f>Informations!C25</f>
        <v>250</v>
      </c>
      <c r="D17" s="65" t="s">
        <v>57</v>
      </c>
      <c r="E17" s="81">
        <f>Informations!C24</f>
        <v>3400</v>
      </c>
    </row>
    <row r="18" spans="2:5">
      <c r="B18" s="84"/>
      <c r="C18" s="69"/>
      <c r="D18" s="65"/>
      <c r="E18" s="85"/>
    </row>
    <row r="19" spans="2:5" s="62" customFormat="1">
      <c r="B19" s="74" t="s">
        <v>58</v>
      </c>
      <c r="C19" s="60">
        <f>SUM(C5:C17)</f>
        <v>5000</v>
      </c>
      <c r="D19" s="67" t="s">
        <v>59</v>
      </c>
      <c r="E19" s="82">
        <f>SUM(E5:E17)</f>
        <v>9331</v>
      </c>
    </row>
    <row r="20" spans="2:5" s="62" customFormat="1" ht="31.5">
      <c r="B20" s="86" t="s">
        <v>115</v>
      </c>
      <c r="C20" s="60">
        <f>IF(E19&gt;C19,E19-C19:C19,0)</f>
        <v>4331</v>
      </c>
      <c r="D20" s="87" t="s">
        <v>121</v>
      </c>
      <c r="E20" s="75">
        <f>IF(C19&gt;E19,C19-E19,0)</f>
        <v>0</v>
      </c>
    </row>
    <row r="21" spans="2:5" s="62" customFormat="1" ht="16.5" thickBot="1">
      <c r="B21" s="76" t="s">
        <v>1</v>
      </c>
      <c r="C21" s="77">
        <f>C19+C20</f>
        <v>9331</v>
      </c>
      <c r="D21" s="78" t="s">
        <v>1</v>
      </c>
      <c r="E21" s="79">
        <f>E19+E20</f>
        <v>9331</v>
      </c>
    </row>
  </sheetData>
  <sheetProtection sheet="1" objects="1" scenarios="1"/>
  <mergeCells count="2">
    <mergeCell ref="B2:E2"/>
    <mergeCell ref="B3:E3"/>
  </mergeCells>
  <phoneticPr fontId="1" type="noConversion"/>
  <pageMargins left="0" right="0" top="0"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B1:E33"/>
  <sheetViews>
    <sheetView showGridLines="0" showZeros="0" workbookViewId="0">
      <selection activeCell="B2" sqref="B2:E33"/>
    </sheetView>
  </sheetViews>
  <sheetFormatPr baseColWidth="10" defaultRowHeight="15.75"/>
  <cols>
    <col min="1" max="1" width="3.7109375" style="2" customWidth="1"/>
    <col min="2" max="2" width="60.7109375" style="2" customWidth="1"/>
    <col min="3" max="5" width="13.7109375" style="2" customWidth="1"/>
    <col min="6" max="16384" width="11.42578125" style="2"/>
  </cols>
  <sheetData>
    <row r="1" spans="2:5" ht="16.5" thickBot="1"/>
    <row r="2" spans="2:5">
      <c r="B2" s="127" t="s">
        <v>107</v>
      </c>
      <c r="C2" s="128"/>
      <c r="D2" s="128"/>
      <c r="E2" s="129"/>
    </row>
    <row r="3" spans="2:5" ht="16.5" thickBot="1">
      <c r="B3" s="130" t="s">
        <v>60</v>
      </c>
      <c r="C3" s="131"/>
      <c r="D3" s="131"/>
      <c r="E3" s="132"/>
    </row>
    <row r="4" spans="2:5">
      <c r="B4" s="138" t="s">
        <v>61</v>
      </c>
      <c r="C4" s="133" t="s">
        <v>89</v>
      </c>
      <c r="D4" s="133"/>
      <c r="E4" s="134"/>
    </row>
    <row r="5" spans="2:5">
      <c r="B5" s="139"/>
      <c r="C5" s="70" t="s">
        <v>62</v>
      </c>
      <c r="D5" s="70" t="s">
        <v>63</v>
      </c>
      <c r="E5" s="96" t="s">
        <v>64</v>
      </c>
    </row>
    <row r="6" spans="2:5">
      <c r="B6" s="140"/>
      <c r="C6" s="93">
        <v>1</v>
      </c>
      <c r="D6" s="93">
        <v>2</v>
      </c>
      <c r="E6" s="97" t="s">
        <v>65</v>
      </c>
    </row>
    <row r="7" spans="2:5">
      <c r="B7" s="88" t="s">
        <v>66</v>
      </c>
      <c r="C7" s="63"/>
      <c r="D7" s="63"/>
      <c r="E7" s="92"/>
    </row>
    <row r="8" spans="2:5">
      <c r="B8" s="98" t="s">
        <v>67</v>
      </c>
      <c r="C8" s="65"/>
      <c r="D8" s="65"/>
      <c r="E8" s="99"/>
    </row>
    <row r="9" spans="2:5">
      <c r="B9" s="84" t="s">
        <v>5</v>
      </c>
      <c r="C9" s="89">
        <f>Informations!C7+Informations!C9-Informations!C5</f>
        <v>1320</v>
      </c>
      <c r="D9" s="89"/>
      <c r="E9" s="100"/>
    </row>
    <row r="10" spans="2:5">
      <c r="B10" s="84" t="s">
        <v>68</v>
      </c>
      <c r="C10" s="89"/>
      <c r="D10" s="89"/>
      <c r="E10" s="100"/>
    </row>
    <row r="11" spans="2:5">
      <c r="B11" s="84" t="s">
        <v>126</v>
      </c>
      <c r="C11" s="89">
        <f>Informations!C27</f>
        <v>4800</v>
      </c>
      <c r="D11" s="89"/>
      <c r="E11" s="100"/>
    </row>
    <row r="12" spans="2:5">
      <c r="B12" s="98" t="s">
        <v>69</v>
      </c>
      <c r="C12" s="89"/>
      <c r="D12" s="89"/>
      <c r="E12" s="100"/>
    </row>
    <row r="13" spans="2:5">
      <c r="B13" s="84" t="s">
        <v>70</v>
      </c>
      <c r="C13" s="89"/>
      <c r="D13" s="89"/>
      <c r="E13" s="100"/>
    </row>
    <row r="14" spans="2:5">
      <c r="B14" s="84" t="s">
        <v>122</v>
      </c>
      <c r="C14" s="90"/>
      <c r="D14" s="90">
        <f>Informations!C29</f>
        <v>4200</v>
      </c>
      <c r="E14" s="100"/>
    </row>
    <row r="15" spans="2:5">
      <c r="B15" s="101" t="s">
        <v>71</v>
      </c>
      <c r="C15" s="68">
        <f>SUM(C9:C14)</f>
        <v>6120</v>
      </c>
      <c r="D15" s="68">
        <f>SUM(D9:D14)</f>
        <v>4200</v>
      </c>
      <c r="E15" s="102"/>
    </row>
    <row r="16" spans="2:5">
      <c r="B16" s="135" t="s">
        <v>72</v>
      </c>
      <c r="C16" s="136"/>
      <c r="D16" s="137"/>
      <c r="E16" s="103">
        <f>D15-C15</f>
        <v>-1920</v>
      </c>
    </row>
    <row r="17" spans="2:5">
      <c r="B17" s="88" t="s">
        <v>73</v>
      </c>
      <c r="C17" s="63"/>
      <c r="D17" s="63"/>
      <c r="E17" s="103"/>
    </row>
    <row r="18" spans="2:5">
      <c r="B18" s="84" t="s">
        <v>74</v>
      </c>
      <c r="C18" s="89">
        <f>Informations!C28</f>
        <v>30</v>
      </c>
      <c r="D18" s="89"/>
      <c r="E18" s="104"/>
    </row>
    <row r="19" spans="2:5">
      <c r="B19" s="84" t="s">
        <v>75</v>
      </c>
      <c r="C19" s="90">
        <f>Informations!C30</f>
        <v>10</v>
      </c>
      <c r="D19" s="90"/>
      <c r="E19" s="104"/>
    </row>
    <row r="20" spans="2:5">
      <c r="B20" s="101" t="s">
        <v>71</v>
      </c>
      <c r="C20" s="68">
        <f>SUM(C18:C19)</f>
        <v>40</v>
      </c>
      <c r="D20" s="68">
        <f>SUM(D18:D19)</f>
        <v>0</v>
      </c>
      <c r="E20" s="105"/>
    </row>
    <row r="21" spans="2:5">
      <c r="B21" s="135" t="s">
        <v>76</v>
      </c>
      <c r="C21" s="136"/>
      <c r="D21" s="137"/>
      <c r="E21" s="103">
        <f>D20-C20</f>
        <v>-40</v>
      </c>
    </row>
    <row r="22" spans="2:5" ht="33" customHeight="1">
      <c r="B22" s="152" t="s">
        <v>123</v>
      </c>
      <c r="C22" s="153"/>
      <c r="D22" s="153"/>
      <c r="E22" s="103">
        <f>IF(E16+E21&lt;0,(E16+E21),0)</f>
        <v>-1960</v>
      </c>
    </row>
    <row r="23" spans="2:5" ht="33.75" customHeight="1">
      <c r="B23" s="147" t="s">
        <v>124</v>
      </c>
      <c r="C23" s="148"/>
      <c r="D23" s="148"/>
      <c r="E23" s="105">
        <f>IF(E16+E21&gt;0,E16+E21,0)</f>
        <v>0</v>
      </c>
    </row>
    <row r="24" spans="2:5">
      <c r="B24" s="106" t="s">
        <v>78</v>
      </c>
      <c r="C24" s="63"/>
      <c r="D24" s="63"/>
      <c r="E24" s="104"/>
    </row>
    <row r="25" spans="2:5">
      <c r="B25" s="107" t="s">
        <v>79</v>
      </c>
      <c r="C25" s="94">
        <f>Informations!C32-Informations!C31</f>
        <v>3771</v>
      </c>
      <c r="D25" s="94"/>
      <c r="E25" s="104"/>
    </row>
    <row r="26" spans="2:5">
      <c r="B26" s="107" t="s">
        <v>80</v>
      </c>
      <c r="C26" s="94"/>
      <c r="D26" s="94"/>
      <c r="E26" s="104"/>
    </row>
    <row r="27" spans="2:5">
      <c r="B27" s="107" t="s">
        <v>81</v>
      </c>
      <c r="C27" s="91"/>
      <c r="D27" s="91">
        <f>Informations!C34-Informations!C33</f>
        <v>1400</v>
      </c>
      <c r="E27" s="104"/>
    </row>
    <row r="28" spans="2:5">
      <c r="B28" s="108" t="s">
        <v>71</v>
      </c>
      <c r="C28" s="95">
        <f>SUM(C25:C27)</f>
        <v>3771</v>
      </c>
      <c r="D28" s="95">
        <f>SUM(D25:D27)</f>
        <v>1400</v>
      </c>
      <c r="E28" s="104"/>
    </row>
    <row r="29" spans="2:5">
      <c r="B29" s="149" t="s">
        <v>82</v>
      </c>
      <c r="C29" s="150"/>
      <c r="D29" s="151"/>
      <c r="E29" s="109">
        <f>D28-C28</f>
        <v>-2371</v>
      </c>
    </row>
    <row r="30" spans="2:5" ht="32.25" customHeight="1">
      <c r="B30" s="152" t="s">
        <v>125</v>
      </c>
      <c r="C30" s="153"/>
      <c r="D30" s="154"/>
      <c r="E30" s="103"/>
    </row>
    <row r="31" spans="2:5">
      <c r="B31" s="141" t="s">
        <v>83</v>
      </c>
      <c r="C31" s="142"/>
      <c r="D31" s="143"/>
      <c r="E31" s="104">
        <f>IF(E16+E21+E29&lt;0,(E16+E21+E29),0)</f>
        <v>-4331</v>
      </c>
    </row>
    <row r="32" spans="2:5">
      <c r="B32" s="141" t="s">
        <v>77</v>
      </c>
      <c r="C32" s="142"/>
      <c r="D32" s="143"/>
      <c r="E32" s="104"/>
    </row>
    <row r="33" spans="2:5" ht="16.5" thickBot="1">
      <c r="B33" s="144" t="s">
        <v>84</v>
      </c>
      <c r="C33" s="145"/>
      <c r="D33" s="146"/>
      <c r="E33" s="110">
        <f>IF(E16+E21+E29&gt;0,E16+E21+E29,0)</f>
        <v>0</v>
      </c>
    </row>
  </sheetData>
  <sheetProtection sheet="1" objects="1" scenarios="1"/>
  <mergeCells count="13">
    <mergeCell ref="B31:D31"/>
    <mergeCell ref="B32:D32"/>
    <mergeCell ref="B33:D33"/>
    <mergeCell ref="B21:D21"/>
    <mergeCell ref="B23:D23"/>
    <mergeCell ref="B29:D29"/>
    <mergeCell ref="B22:D22"/>
    <mergeCell ref="B30:D30"/>
    <mergeCell ref="B2:E2"/>
    <mergeCell ref="B3:E3"/>
    <mergeCell ref="C4:E4"/>
    <mergeCell ref="B16:D16"/>
    <mergeCell ref="B4:B6"/>
  </mergeCells>
  <phoneticPr fontId="1" type="noConversion"/>
  <pageMargins left="0" right="0" top="0"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B1:E17"/>
  <sheetViews>
    <sheetView showGridLines="0" showZeros="0" workbookViewId="0">
      <selection activeCell="B2" sqref="B2"/>
    </sheetView>
  </sheetViews>
  <sheetFormatPr baseColWidth="10" defaultRowHeight="15.75"/>
  <cols>
    <col min="1" max="1" width="3.7109375" style="1" customWidth="1"/>
    <col min="2" max="2" width="101.42578125" style="1" customWidth="1"/>
    <col min="3" max="3" width="10.85546875" style="1" customWidth="1"/>
    <col min="4" max="4" width="13.5703125" style="1" customWidth="1"/>
    <col min="5" max="16384" width="11.42578125" style="1"/>
  </cols>
  <sheetData>
    <row r="1" spans="2:5" ht="16.5" thickBot="1"/>
    <row r="2" spans="2:5" ht="16.5" thickBot="1">
      <c r="B2" s="113" t="s">
        <v>108</v>
      </c>
      <c r="C2" s="111"/>
      <c r="D2" s="111"/>
      <c r="E2" s="112"/>
    </row>
    <row r="3" spans="2:5" ht="157.5" customHeight="1" thickBot="1">
      <c r="B3" s="116" t="s">
        <v>127</v>
      </c>
      <c r="C3" s="114"/>
      <c r="D3" s="114"/>
      <c r="E3" s="115"/>
    </row>
    <row r="12" spans="2:5">
      <c r="B12" s="155"/>
      <c r="C12" s="156"/>
      <c r="D12" s="156"/>
      <c r="E12" s="156"/>
    </row>
    <row r="13" spans="2:5">
      <c r="B13" s="155"/>
      <c r="C13" s="155"/>
      <c r="D13" s="155"/>
      <c r="E13" s="156"/>
    </row>
    <row r="14" spans="2:5">
      <c r="B14" s="155"/>
      <c r="C14" s="156"/>
      <c r="D14" s="156"/>
      <c r="E14" s="156"/>
    </row>
    <row r="15" spans="2:5">
      <c r="B15" s="157"/>
      <c r="C15" s="157"/>
      <c r="D15" s="157"/>
      <c r="E15" s="156"/>
    </row>
    <row r="16" spans="2:5">
      <c r="B16" s="155"/>
      <c r="C16" s="156"/>
      <c r="D16" s="156"/>
      <c r="E16" s="156"/>
    </row>
    <row r="17" spans="2:5">
      <c r="B17" s="155"/>
      <c r="C17" s="155"/>
      <c r="D17" s="155"/>
      <c r="E17" s="156"/>
    </row>
  </sheetData>
  <sheetProtection sheet="1" objects="1" scenarios="1"/>
  <mergeCells count="6">
    <mergeCell ref="B12:E12"/>
    <mergeCell ref="B17:E17"/>
    <mergeCell ref="B15:E15"/>
    <mergeCell ref="B13:E13"/>
    <mergeCell ref="B14:E14"/>
    <mergeCell ref="B16:E16"/>
  </mergeCells>
  <phoneticPr fontId="1" type="noConversion"/>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Informations</vt:lpstr>
      <vt:lpstr>SIG</vt:lpstr>
      <vt:lpstr>CAF</vt:lpstr>
      <vt:lpstr>TF1</vt:lpstr>
      <vt:lpstr>TF2</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des Documents de Synthèse</dc:title>
  <dc:subject>ADS4.1 : Chêne</dc:subject>
  <dc:creator>Daniel Antraigue</dc:creator>
  <cp:lastModifiedBy>Carlos JANUARIO</cp:lastModifiedBy>
  <cp:lastPrinted>2012-05-29T09:45:30Z</cp:lastPrinted>
  <dcterms:created xsi:type="dcterms:W3CDTF">2005-06-08T12:10:14Z</dcterms:created>
  <dcterms:modified xsi:type="dcterms:W3CDTF">2012-06-19T05:00:20Z</dcterms:modified>
  <cp:category>IEL</cp:category>
</cp:coreProperties>
</file>