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85" yWindow="135" windowWidth="13245" windowHeight="7785" activeTab="0"/>
  </bookViews>
  <sheets>
    <sheet name="Bilan comptable" sheetId="1" r:id="rId1"/>
    <sheet name="Bilan fonctionnel" sheetId="2" r:id="rId2"/>
    <sheet name="Analyse du bilan fonctionnel" sheetId="3" r:id="rId3"/>
    <sheet name="Commentaires" sheetId="4" r:id="rId4"/>
  </sheets>
  <definedNames/>
  <calcPr fullCalcOnLoad="1"/>
</workbook>
</file>

<file path=xl/sharedStrings.xml><?xml version="1.0" encoding="utf-8"?>
<sst xmlns="http://schemas.openxmlformats.org/spreadsheetml/2006/main" count="107" uniqueCount="90">
  <si>
    <t>N</t>
  </si>
  <si>
    <t>-</t>
  </si>
  <si>
    <t>=</t>
  </si>
  <si>
    <t>EMPLOIS STABLES</t>
  </si>
  <si>
    <t>RESSOURCES STABLES</t>
  </si>
  <si>
    <t>TRESORERIE ACTIVE</t>
  </si>
  <si>
    <t>TRESORERIE PASSIVE</t>
  </si>
  <si>
    <t>TOTAUX</t>
  </si>
  <si>
    <t>ACTIF</t>
  </si>
  <si>
    <t>Brut N</t>
  </si>
  <si>
    <t>Net N</t>
  </si>
  <si>
    <t>PASSIF</t>
  </si>
  <si>
    <t>Actif immobilisé</t>
  </si>
  <si>
    <t>Capitaux propres</t>
  </si>
  <si>
    <t>Concessions, brevets, logiciels</t>
  </si>
  <si>
    <t>Capital social</t>
  </si>
  <si>
    <t>Constructions</t>
  </si>
  <si>
    <t>Réserve légale</t>
  </si>
  <si>
    <t>Réserves statutaires</t>
  </si>
  <si>
    <t>Report à nouveau</t>
  </si>
  <si>
    <t>Autres participations</t>
  </si>
  <si>
    <t>Résultat de l'exercice</t>
  </si>
  <si>
    <t>Prêts</t>
  </si>
  <si>
    <t>Total I</t>
  </si>
  <si>
    <t>Actif circulant</t>
  </si>
  <si>
    <t>Total II</t>
  </si>
  <si>
    <t>Dettes</t>
  </si>
  <si>
    <t>Dettes fournisseurs et comptes rattachés</t>
  </si>
  <si>
    <t>Dettes fiscales et sociales</t>
  </si>
  <si>
    <t>Disponibilités</t>
  </si>
  <si>
    <t>Total III</t>
  </si>
  <si>
    <t>TOTAL GENERAL</t>
  </si>
  <si>
    <t>créditeurs de banques</t>
  </si>
  <si>
    <t>Frais d'établissement</t>
  </si>
  <si>
    <t>Terrains</t>
  </si>
  <si>
    <t>Fonds commercial</t>
  </si>
  <si>
    <t>Charges constatées d'avance (1)</t>
  </si>
  <si>
    <t>Provisions réglementées</t>
  </si>
  <si>
    <t>Autres immobilisations corporelles</t>
  </si>
  <si>
    <t>Dettes sur immobilisations et comptes rattachés</t>
  </si>
  <si>
    <t>Avances et acomptes reçus sur commandes</t>
  </si>
  <si>
    <t>Inst. tech., matériel outillage industriels</t>
  </si>
  <si>
    <t>ANALYSE DU BILAN FONCTIONNEL de la société PLATANE  AU 31/12/N</t>
  </si>
  <si>
    <t>Avances et acomptes versés sur commandes</t>
  </si>
  <si>
    <t>Valeurs Mobilières de Placement</t>
  </si>
  <si>
    <t>ACTIF d' EXPLOITATION</t>
  </si>
  <si>
    <t>ACTIF HORS EXPLOITATION</t>
  </si>
  <si>
    <t>PASSIF d'EXPLOITATION</t>
  </si>
  <si>
    <t>PASSIF HORS EXPLOITATION</t>
  </si>
  <si>
    <t>Ressources stables</t>
  </si>
  <si>
    <t>Emplois stables</t>
  </si>
  <si>
    <t>Actif d'exploitation</t>
  </si>
  <si>
    <t>Passif d'exploitation</t>
  </si>
  <si>
    <t>Fonds de Roulement Net Global (FRNG)</t>
  </si>
  <si>
    <t>Besoin en Fonds de Roulement d'Exploitation (BFRE)</t>
  </si>
  <si>
    <t>Actif hors exploitation</t>
  </si>
  <si>
    <t>Passif hors exploitation</t>
  </si>
  <si>
    <t>Besoin en Fonds de Roulement Total (BFRT)</t>
  </si>
  <si>
    <t>Trésorerie active</t>
  </si>
  <si>
    <t>Trésorerie passive</t>
  </si>
  <si>
    <t>Trésorerie Nette (TN)</t>
  </si>
  <si>
    <t>BILAN FONCTIONNEL de la SOCIETE PLATANE  AU 31/12/N</t>
  </si>
  <si>
    <t>Le bilan fonctionnel est évalué en valeur brute à l'actif.</t>
  </si>
  <si>
    <t>De ce fait, pour équilibrer le bilan fonctionnel, le total des amortissements et dépréciations est reporté dans les ressources stables au passif.</t>
  </si>
  <si>
    <t>La trésorerie passive comprend les découverts en banque, les crédits bancaires ou concours bancaires courants et les effets escomptés non échus.</t>
  </si>
  <si>
    <t>Amort. Dépréciat.</t>
  </si>
  <si>
    <t>Eléments</t>
  </si>
  <si>
    <t>Vérification : FRNG = BFRE + BFRHE + TN</t>
  </si>
  <si>
    <t>BILAN (en milliers d'euros) au 31/12/N</t>
  </si>
  <si>
    <t>Stocks de matières premières</t>
  </si>
  <si>
    <t>Stocks de produits finis</t>
  </si>
  <si>
    <t xml:space="preserve">Créances clients et comptes rattachés </t>
  </si>
  <si>
    <t>Autres créances d'exploitation</t>
  </si>
  <si>
    <t>Créances diverses hors exploitation</t>
  </si>
  <si>
    <t>Différence de conversion - Actif (5)</t>
  </si>
  <si>
    <t>Emprunts divers</t>
  </si>
  <si>
    <t>Autres dettes diverses hors exploitation</t>
  </si>
  <si>
    <t>Provisions pour risques et charges (4)</t>
  </si>
  <si>
    <t>Emprunts auprès établissements de crédit (3)</t>
  </si>
  <si>
    <t>Produits constatés d'avance (2)</t>
  </si>
  <si>
    <t>Différence de conversion - Passif (6)</t>
  </si>
  <si>
    <t xml:space="preserve">(3) Dont concours bancaires courants et soldes </t>
  </si>
  <si>
    <t>(2) les produits constatés d'avance portent sur les autres dettes diverses (passif hors exploitation)</t>
  </si>
  <si>
    <t>(1) les charges constatés d'avance sont à rattacher à l'exploitation (actif d'exploitation)</t>
  </si>
  <si>
    <t>(3) dont les découverts en banque et les crédits bancaires divers (trésorerie passive)</t>
  </si>
  <si>
    <t>(4) les provisions pour risques et charges justifiées doivent être rattachées aux dettes d'exploitation  (passif d'exploitation)</t>
  </si>
  <si>
    <t>(5) les différences de conversion d'actif sont à rattacher aux créances clients (actif d'exploitation)</t>
  </si>
  <si>
    <t>(6) les différences de conversion passif sont à rattacher aux dettes fournisseurs et comptes rattachés (passif d'exploitation)</t>
  </si>
  <si>
    <t>(7) les engagements hors bilan sont constitués d'Effets Escomptés Non Echus évalués à  (trésorerie passive)</t>
  </si>
  <si>
    <t xml:space="preserve">
L'analyse fonctionnelle du bilan de cette entreprise met en évidence plusieurs problèmes et anomalies dans la structure financière.
Les points négatifs sont nombreux.
Le résultat de l'exercice N fait apparaître une perte importante représentant environ 2 % du capital social.
Les ressources stables ou durables insuffisantes ne permettent pas de financer les emplois stables d'où un important déséquilibre financier.
Le Fonds de Roulement Net Global est négatif.
Logiquement, le besoin en fonds de roulement total ne peut être financé par le fonds de roulement.
Les stocks et les créances clients plombent le BFR total.
Pour équilibrer son financement l'entreprise a eu recours aux crédits bancaires. 
La trésorerie nette est négative en raison de la faiblesse des avoirs disponibles et de la hauteur des découverts en banque et crédits bancaires.
Par ailleurs, l'entreprise est encore engagée par la négociation d'effets de commerce non parvenus à échéance.
En conclusion, cette entreprise risque de se trouver en état de cessation de paiement.et doit entreprendre une procédure de restructuration financière.
Les dirigeants doivent entreprendre une procédure de restructuration financière.
Le risque financier est très important et pourrait conduire à une remise en question de l'activité de cette entreprise.
L'entreprise dispose de Valeurs Mobilières de Placement qui doivent être cédées pour améliorer les disponibilités et réduire les crédits bancaires.
Le recours à de nouveaux emprunts n'est pas envisageable en raison de l'ampleur du niveau d'endettement.
Il faudrait envisager d'augmenter les ressources stables uniquement par une augmentation de capital sous forme d'apports en numéraire par les actionnaires.
Les actionnaires risquent d'être réticents en raison de l'absence de bénéfice.
L'analyse des produits et des charges ainsi que des résultats doit compléter l'analyse du bilan.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</si>
</sst>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s>
  <fonts count="42">
    <font>
      <sz val="10"/>
      <name val="Arial"/>
      <family val="0"/>
    </font>
    <font>
      <sz val="12"/>
      <name val="Times New Roman"/>
      <family val="1"/>
    </font>
    <font>
      <i/>
      <sz val="12"/>
      <name val="Times New Roman"/>
      <family val="1"/>
    </font>
    <font>
      <b/>
      <sz val="12"/>
      <color indexed="10"/>
      <name val="Times New Roman"/>
      <family val="1"/>
    </font>
    <font>
      <b/>
      <sz val="12"/>
      <name val="Times New Roman"/>
      <family val="1"/>
    </font>
    <font>
      <b/>
      <sz val="12"/>
      <color indexed="8"/>
      <name val="Times New Roman"/>
      <family val="1"/>
    </font>
    <font>
      <b/>
      <i/>
      <sz val="12"/>
      <name val="Times New Roman"/>
      <family val="1"/>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38">
    <xf numFmtId="0" fontId="0" fillId="0" borderId="0" xfId="0" applyAlignment="1">
      <alignment/>
    </xf>
    <xf numFmtId="0" fontId="1" fillId="33" borderId="10" xfId="0" applyFont="1" applyFill="1" applyBorder="1" applyAlignment="1">
      <alignment vertical="center"/>
    </xf>
    <xf numFmtId="0" fontId="1" fillId="33" borderId="10" xfId="0" applyFont="1" applyFill="1" applyBorder="1" applyAlignment="1">
      <alignment horizontal="left" vertical="center"/>
    </xf>
    <xf numFmtId="0" fontId="1" fillId="33" borderId="11" xfId="0" applyFont="1" applyFill="1" applyBorder="1" applyAlignment="1">
      <alignment horizontal="righ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2" fillId="0" borderId="0" xfId="0" applyFont="1" applyAlignment="1">
      <alignment vertical="center" wrapText="1"/>
    </xf>
    <xf numFmtId="2" fontId="2" fillId="33" borderId="0" xfId="0" applyNumberFormat="1" applyFont="1" applyFill="1" applyBorder="1" applyAlignment="1">
      <alignment horizontal="right"/>
    </xf>
    <xf numFmtId="0" fontId="2" fillId="0" borderId="0" xfId="0" applyFont="1" applyAlignment="1">
      <alignment/>
    </xf>
    <xf numFmtId="0" fontId="1" fillId="0" borderId="0" xfId="0" applyFont="1"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4" fillId="0" borderId="0" xfId="0" applyFont="1" applyAlignment="1">
      <alignment/>
    </xf>
    <xf numFmtId="0" fontId="4" fillId="14" borderId="15" xfId="0" applyFont="1" applyFill="1" applyBorder="1" applyAlignment="1">
      <alignment horizontal="center" vertical="center" wrapText="1"/>
    </xf>
    <xf numFmtId="0" fontId="4" fillId="14" borderId="16" xfId="0" applyFont="1" applyFill="1" applyBorder="1" applyAlignment="1">
      <alignment horizontal="center" vertical="center" wrapText="1"/>
    </xf>
    <xf numFmtId="0" fontId="4" fillId="33" borderId="11" xfId="0" applyFont="1" applyFill="1" applyBorder="1" applyAlignment="1">
      <alignment horizontal="center" vertical="center"/>
    </xf>
    <xf numFmtId="0" fontId="1" fillId="33" borderId="10" xfId="0" applyFont="1" applyFill="1" applyBorder="1" applyAlignment="1">
      <alignment vertical="center" wrapText="1"/>
    </xf>
    <xf numFmtId="0" fontId="1" fillId="33" borderId="17" xfId="0" applyFont="1" applyFill="1" applyBorder="1" applyAlignment="1">
      <alignment horizontal="right" vertical="center"/>
    </xf>
    <xf numFmtId="0" fontId="1" fillId="33" borderId="18" xfId="0" applyFont="1" applyFill="1" applyBorder="1" applyAlignment="1">
      <alignment horizontal="right" vertical="center"/>
    </xf>
    <xf numFmtId="4" fontId="1" fillId="33" borderId="18" xfId="0" applyNumberFormat="1" applyFont="1" applyFill="1" applyBorder="1" applyAlignment="1">
      <alignment horizontal="right" vertical="center"/>
    </xf>
    <xf numFmtId="4" fontId="1" fillId="0" borderId="18" xfId="0" applyNumberFormat="1" applyFont="1" applyFill="1" applyBorder="1" applyAlignment="1">
      <alignment horizontal="right" vertical="center"/>
    </xf>
    <xf numFmtId="0" fontId="1" fillId="33" borderId="19" xfId="0" applyFont="1" applyFill="1" applyBorder="1" applyAlignment="1">
      <alignment vertical="center"/>
    </xf>
    <xf numFmtId="0" fontId="4" fillId="14" borderId="20"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1" fillId="33" borderId="22" xfId="0" applyFont="1" applyFill="1" applyBorder="1" applyAlignment="1">
      <alignment vertical="center"/>
    </xf>
    <xf numFmtId="4" fontId="1" fillId="33" borderId="23" xfId="0" applyNumberFormat="1" applyFont="1" applyFill="1" applyBorder="1" applyAlignment="1">
      <alignment horizontal="right" vertical="center"/>
    </xf>
    <xf numFmtId="4" fontId="1" fillId="33" borderId="22" xfId="0" applyNumberFormat="1" applyFont="1" applyFill="1" applyBorder="1" applyAlignment="1">
      <alignment horizontal="right" vertical="center"/>
    </xf>
    <xf numFmtId="0" fontId="1" fillId="0" borderId="23" xfId="0" applyFont="1" applyBorder="1" applyAlignment="1">
      <alignment vertical="center"/>
    </xf>
    <xf numFmtId="4" fontId="1" fillId="33" borderId="24" xfId="0" applyNumberFormat="1" applyFont="1" applyFill="1" applyBorder="1" applyAlignment="1">
      <alignment horizontal="right" vertical="center"/>
    </xf>
    <xf numFmtId="4" fontId="1" fillId="0" borderId="23" xfId="0" applyNumberFormat="1" applyFont="1" applyBorder="1" applyAlignment="1">
      <alignment vertical="center"/>
    </xf>
    <xf numFmtId="4" fontId="2" fillId="33" borderId="25" xfId="0" applyNumberFormat="1" applyFont="1" applyFill="1" applyBorder="1" applyAlignment="1">
      <alignment horizontal="right" vertical="center"/>
    </xf>
    <xf numFmtId="4" fontId="1" fillId="33" borderId="25" xfId="0" applyNumberFormat="1" applyFont="1" applyFill="1" applyBorder="1" applyAlignment="1">
      <alignment horizontal="right" vertical="center"/>
    </xf>
    <xf numFmtId="0" fontId="4" fillId="0" borderId="0" xfId="0" applyFont="1" applyFill="1" applyAlignment="1">
      <alignment/>
    </xf>
    <xf numFmtId="4" fontId="4" fillId="0" borderId="21" xfId="0" applyNumberFormat="1" applyFont="1" applyFill="1" applyBorder="1" applyAlignment="1">
      <alignment horizontal="right" vertical="center"/>
    </xf>
    <xf numFmtId="0" fontId="4" fillId="33" borderId="10" xfId="0" applyFont="1" applyFill="1" applyBorder="1" applyAlignment="1">
      <alignment horizontal="center" vertical="center"/>
    </xf>
    <xf numFmtId="0" fontId="4" fillId="0" borderId="26" xfId="0" applyFont="1" applyFill="1" applyBorder="1" applyAlignment="1">
      <alignment horizontal="right" vertical="center"/>
    </xf>
    <xf numFmtId="4" fontId="4" fillId="33" borderId="15" xfId="0" applyNumberFormat="1" applyFont="1" applyFill="1" applyBorder="1" applyAlignment="1">
      <alignment horizontal="right" vertical="center"/>
    </xf>
    <xf numFmtId="4" fontId="1" fillId="0" borderId="15" xfId="0" applyNumberFormat="1" applyFont="1" applyFill="1" applyBorder="1" applyAlignment="1">
      <alignment horizontal="right" vertical="center"/>
    </xf>
    <xf numFmtId="0" fontId="1" fillId="0" borderId="0" xfId="0" applyFont="1" applyFill="1" applyAlignment="1">
      <alignment/>
    </xf>
    <xf numFmtId="0" fontId="1" fillId="0" borderId="0" xfId="0" applyFont="1" applyBorder="1" applyAlignment="1">
      <alignment/>
    </xf>
    <xf numFmtId="0" fontId="4" fillId="0" borderId="27" xfId="0" applyFont="1" applyFill="1" applyBorder="1" applyAlignment="1">
      <alignment horizontal="right" vertical="center"/>
    </xf>
    <xf numFmtId="0" fontId="1" fillId="0" borderId="25" xfId="0" applyFont="1" applyBorder="1" applyAlignment="1">
      <alignment/>
    </xf>
    <xf numFmtId="0" fontId="4" fillId="34" borderId="11" xfId="0" applyFont="1" applyFill="1" applyBorder="1" applyAlignment="1">
      <alignment horizontal="right" vertical="center"/>
    </xf>
    <xf numFmtId="4" fontId="4" fillId="34" borderId="22" xfId="0" applyNumberFormat="1" applyFont="1" applyFill="1" applyBorder="1" applyAlignment="1">
      <alignment horizontal="right" vertical="center"/>
    </xf>
    <xf numFmtId="4" fontId="4" fillId="34" borderId="17" xfId="0" applyNumberFormat="1" applyFont="1" applyFill="1" applyBorder="1" applyAlignment="1">
      <alignment horizontal="right" vertical="center"/>
    </xf>
    <xf numFmtId="4" fontId="4" fillId="33" borderId="28" xfId="0" applyNumberFormat="1" applyFont="1" applyFill="1" applyBorder="1" applyAlignment="1">
      <alignment horizontal="right" vertical="center"/>
    </xf>
    <xf numFmtId="0" fontId="4" fillId="33" borderId="29" xfId="0" applyFont="1" applyFill="1" applyBorder="1" applyAlignment="1">
      <alignment horizontal="center" vertical="center"/>
    </xf>
    <xf numFmtId="0" fontId="1" fillId="33" borderId="30" xfId="0" applyFont="1" applyFill="1" applyBorder="1" applyAlignment="1">
      <alignment vertical="center"/>
    </xf>
    <xf numFmtId="0" fontId="2" fillId="33" borderId="30" xfId="0" applyFont="1" applyFill="1" applyBorder="1" applyAlignment="1">
      <alignment horizontal="right" vertical="center"/>
    </xf>
    <xf numFmtId="0" fontId="4" fillId="33" borderId="30" xfId="0" applyFont="1" applyFill="1" applyBorder="1" applyAlignment="1">
      <alignment horizontal="right" vertical="center"/>
    </xf>
    <xf numFmtId="0" fontId="1" fillId="0" borderId="30" xfId="0" applyFont="1" applyFill="1" applyBorder="1" applyAlignment="1">
      <alignment vertical="center"/>
    </xf>
    <xf numFmtId="0" fontId="4" fillId="33" borderId="30" xfId="0" applyFont="1" applyFill="1" applyBorder="1" applyAlignment="1">
      <alignment horizontal="center" vertical="center"/>
    </xf>
    <xf numFmtId="0" fontId="1" fillId="33" borderId="30" xfId="0" applyFont="1" applyFill="1" applyBorder="1" applyAlignment="1">
      <alignment horizontal="left" vertical="center"/>
    </xf>
    <xf numFmtId="0" fontId="4" fillId="0" borderId="31" xfId="0" applyFont="1" applyFill="1" applyBorder="1" applyAlignment="1">
      <alignment horizontal="right" vertical="center"/>
    </xf>
    <xf numFmtId="0" fontId="4" fillId="34" borderId="29" xfId="0" applyFont="1" applyFill="1" applyBorder="1" applyAlignment="1">
      <alignment horizontal="right" vertical="center"/>
    </xf>
    <xf numFmtId="0" fontId="4" fillId="14" borderId="28" xfId="0" applyFont="1" applyFill="1" applyBorder="1" applyAlignment="1">
      <alignment horizontal="center" vertical="center" wrapText="1"/>
    </xf>
    <xf numFmtId="0" fontId="1" fillId="33" borderId="32" xfId="0" applyFont="1" applyFill="1" applyBorder="1" applyAlignment="1">
      <alignment vertical="center"/>
    </xf>
    <xf numFmtId="4" fontId="4" fillId="0" borderId="28" xfId="0" applyNumberFormat="1" applyFont="1" applyFill="1" applyBorder="1" applyAlignment="1">
      <alignment horizontal="right" vertical="center"/>
    </xf>
    <xf numFmtId="4" fontId="4" fillId="34" borderId="32" xfId="0" applyNumberFormat="1" applyFont="1" applyFill="1" applyBorder="1" applyAlignment="1">
      <alignment horizontal="right" vertical="center"/>
    </xf>
    <xf numFmtId="0" fontId="1" fillId="33" borderId="17" xfId="0" applyFont="1" applyFill="1" applyBorder="1" applyAlignment="1">
      <alignment vertical="center"/>
    </xf>
    <xf numFmtId="2" fontId="1" fillId="0" borderId="0" xfId="0" applyNumberFormat="1" applyFont="1" applyAlignment="1">
      <alignment/>
    </xf>
    <xf numFmtId="0" fontId="1" fillId="0" borderId="10" xfId="0" applyFont="1" applyBorder="1" applyAlignment="1">
      <alignment horizontal="left"/>
    </xf>
    <xf numFmtId="4" fontId="1" fillId="33" borderId="18" xfId="0" applyNumberFormat="1" applyFont="1" applyFill="1" applyBorder="1" applyAlignment="1">
      <alignment horizontal="right"/>
    </xf>
    <xf numFmtId="0" fontId="4" fillId="14" borderId="33" xfId="0" applyFont="1" applyFill="1" applyBorder="1" applyAlignment="1">
      <alignment horizontal="center"/>
    </xf>
    <xf numFmtId="0" fontId="4" fillId="14" borderId="34" xfId="0" applyFont="1" applyFill="1" applyBorder="1" applyAlignment="1">
      <alignment horizontal="center"/>
    </xf>
    <xf numFmtId="0" fontId="4" fillId="14" borderId="35" xfId="0" applyFont="1" applyFill="1" applyBorder="1" applyAlignment="1">
      <alignment horizontal="center"/>
    </xf>
    <xf numFmtId="0" fontId="1" fillId="33" borderId="30" xfId="0" applyFont="1" applyFill="1" applyBorder="1" applyAlignment="1">
      <alignment horizontal="left"/>
    </xf>
    <xf numFmtId="0" fontId="4" fillId="14" borderId="36" xfId="0" applyFont="1" applyFill="1" applyBorder="1" applyAlignment="1">
      <alignment horizontal="center"/>
    </xf>
    <xf numFmtId="4" fontId="1" fillId="33" borderId="25" xfId="0" applyNumberFormat="1" applyFont="1" applyFill="1" applyBorder="1" applyAlignment="1">
      <alignment horizontal="right"/>
    </xf>
    <xf numFmtId="0" fontId="4" fillId="16" borderId="16" xfId="0" applyFont="1" applyFill="1" applyBorder="1" applyAlignment="1">
      <alignment horizontal="center"/>
    </xf>
    <xf numFmtId="4" fontId="4" fillId="16" borderId="28" xfId="0" applyNumberFormat="1" applyFont="1" applyFill="1" applyBorder="1" applyAlignment="1">
      <alignment horizontal="right"/>
    </xf>
    <xf numFmtId="0" fontId="4" fillId="16" borderId="20" xfId="0" applyFont="1" applyFill="1" applyBorder="1" applyAlignment="1">
      <alignment horizontal="center"/>
    </xf>
    <xf numFmtId="0" fontId="6" fillId="0" borderId="0" xfId="0" applyFont="1" applyAlignment="1">
      <alignment horizontal="center"/>
    </xf>
    <xf numFmtId="0" fontId="3" fillId="0" borderId="0" xfId="0" applyFont="1" applyFill="1" applyAlignment="1">
      <alignment vertical="center" wrapText="1"/>
    </xf>
    <xf numFmtId="0" fontId="1" fillId="0" borderId="0" xfId="0" applyFont="1" applyFill="1" applyAlignment="1">
      <alignmen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center"/>
    </xf>
    <xf numFmtId="4" fontId="1" fillId="0" borderId="18" xfId="0" applyNumberFormat="1" applyFont="1" applyFill="1" applyBorder="1" applyAlignment="1">
      <alignment/>
    </xf>
    <xf numFmtId="0" fontId="1" fillId="0" borderId="30" xfId="0" applyFont="1" applyBorder="1" applyAlignment="1">
      <alignment/>
    </xf>
    <xf numFmtId="0" fontId="1" fillId="0" borderId="37" xfId="0" applyFont="1" applyBorder="1" applyAlignment="1">
      <alignment horizontal="center"/>
    </xf>
    <xf numFmtId="0" fontId="1" fillId="0" borderId="38" xfId="0" applyFont="1" applyBorder="1" applyAlignment="1">
      <alignment/>
    </xf>
    <xf numFmtId="4" fontId="1" fillId="0" borderId="39" xfId="0" applyNumberFormat="1" applyFont="1" applyFill="1" applyBorder="1" applyAlignment="1">
      <alignment/>
    </xf>
    <xf numFmtId="4" fontId="1" fillId="0" borderId="40" xfId="0" applyNumberFormat="1" applyFont="1" applyFill="1" applyBorder="1" applyAlignment="1">
      <alignment/>
    </xf>
    <xf numFmtId="0" fontId="4" fillId="16" borderId="37" xfId="0" applyFont="1" applyFill="1" applyBorder="1" applyAlignment="1">
      <alignment horizontal="center"/>
    </xf>
    <xf numFmtId="0" fontId="4" fillId="16" borderId="38" xfId="0" applyFont="1" applyFill="1" applyBorder="1" applyAlignment="1">
      <alignment horizontal="right"/>
    </xf>
    <xf numFmtId="4" fontId="5" fillId="16" borderId="39" xfId="0" applyNumberFormat="1" applyFont="1" applyFill="1" applyBorder="1" applyAlignment="1">
      <alignment/>
    </xf>
    <xf numFmtId="0" fontId="4" fillId="34" borderId="41" xfId="0" applyFont="1" applyFill="1" applyBorder="1" applyAlignment="1">
      <alignment horizontal="center"/>
    </xf>
    <xf numFmtId="0" fontId="4" fillId="34" borderId="42" xfId="0" applyFont="1" applyFill="1" applyBorder="1" applyAlignment="1">
      <alignment horizontal="right"/>
    </xf>
    <xf numFmtId="4" fontId="5" fillId="34" borderId="43" xfId="0" applyNumberFormat="1" applyFont="1" applyFill="1" applyBorder="1" applyAlignment="1">
      <alignment/>
    </xf>
    <xf numFmtId="0" fontId="4" fillId="34" borderId="13" xfId="0" applyFont="1" applyFill="1" applyBorder="1" applyAlignment="1">
      <alignment horizontal="center"/>
    </xf>
    <xf numFmtId="0" fontId="4" fillId="34" borderId="31" xfId="0" applyFont="1" applyFill="1" applyBorder="1" applyAlignment="1">
      <alignment horizontal="right"/>
    </xf>
    <xf numFmtId="4" fontId="5" fillId="34" borderId="19" xfId="0" applyNumberFormat="1" applyFont="1" applyFill="1" applyBorder="1" applyAlignment="1">
      <alignment/>
    </xf>
    <xf numFmtId="4" fontId="4" fillId="0" borderId="28" xfId="0" applyNumberFormat="1" applyFont="1" applyBorder="1" applyAlignment="1">
      <alignment/>
    </xf>
    <xf numFmtId="0" fontId="6" fillId="0" borderId="0" xfId="0" applyFont="1" applyAlignment="1">
      <alignment vertical="center" wrapText="1"/>
    </xf>
    <xf numFmtId="0" fontId="1" fillId="0" borderId="0" xfId="0" applyFont="1" applyFill="1" applyAlignment="1">
      <alignment vertical="center" wrapText="1"/>
    </xf>
    <xf numFmtId="0" fontId="4" fillId="35" borderId="0" xfId="0" applyFont="1" applyFill="1" applyBorder="1" applyAlignment="1">
      <alignment vertical="center" wrapText="1"/>
    </xf>
    <xf numFmtId="0" fontId="4" fillId="0" borderId="0" xfId="0" applyFont="1" applyAlignment="1">
      <alignment vertical="center" wrapText="1"/>
    </xf>
    <xf numFmtId="0" fontId="4" fillId="15" borderId="44" xfId="0" applyFont="1" applyFill="1" applyBorder="1" applyAlignment="1">
      <alignment horizontal="center" vertical="center" wrapText="1"/>
    </xf>
    <xf numFmtId="0" fontId="1" fillId="0" borderId="44" xfId="0" applyFont="1" applyBorder="1" applyAlignment="1">
      <alignment wrapText="1"/>
    </xf>
    <xf numFmtId="0" fontId="7" fillId="0" borderId="10" xfId="0" applyFont="1" applyBorder="1" applyAlignment="1">
      <alignment/>
    </xf>
    <xf numFmtId="0" fontId="7" fillId="0" borderId="0" xfId="0" applyFont="1" applyBorder="1" applyAlignment="1">
      <alignment/>
    </xf>
    <xf numFmtId="0" fontId="7" fillId="0" borderId="18" xfId="0" applyFont="1" applyBorder="1" applyAlignment="1">
      <alignment/>
    </xf>
    <xf numFmtId="2" fontId="7" fillId="0" borderId="19" xfId="0" applyNumberFormat="1" applyFont="1" applyFill="1" applyBorder="1" applyAlignment="1">
      <alignment horizontal="right"/>
    </xf>
    <xf numFmtId="0" fontId="7" fillId="33" borderId="29" xfId="0" applyFont="1" applyFill="1" applyBorder="1" applyAlignment="1">
      <alignment vertical="center"/>
    </xf>
    <xf numFmtId="0" fontId="7" fillId="33" borderId="31" xfId="0" applyFont="1" applyFill="1" applyBorder="1" applyAlignment="1">
      <alignment vertical="center"/>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xf>
    <xf numFmtId="0" fontId="7" fillId="0" borderId="0" xfId="0" applyFont="1" applyBorder="1" applyAlignment="1">
      <alignment/>
    </xf>
    <xf numFmtId="0" fontId="7" fillId="0" borderId="18" xfId="0" applyFont="1" applyBorder="1" applyAlignment="1">
      <alignment/>
    </xf>
    <xf numFmtId="0" fontId="4" fillId="15" borderId="16" xfId="0" applyFont="1" applyFill="1" applyBorder="1" applyAlignment="1">
      <alignment horizontal="center"/>
    </xf>
    <xf numFmtId="0" fontId="4" fillId="15" borderId="45" xfId="0" applyFont="1" applyFill="1" applyBorder="1" applyAlignment="1">
      <alignment horizontal="center"/>
    </xf>
    <xf numFmtId="0" fontId="4" fillId="15" borderId="15" xfId="0" applyFont="1" applyFill="1" applyBorder="1" applyAlignment="1">
      <alignment horizont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7"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8" xfId="0" applyFont="1" applyBorder="1" applyAlignment="1">
      <alignment vertical="center" wrapText="1"/>
    </xf>
    <xf numFmtId="4" fontId="7" fillId="0" borderId="17" xfId="0" applyNumberFormat="1" applyFont="1" applyFill="1" applyBorder="1" applyAlignment="1">
      <alignment horizontal="right" vertical="center"/>
    </xf>
    <xf numFmtId="4" fontId="7" fillId="0" borderId="19" xfId="0" applyNumberFormat="1" applyFont="1" applyFill="1" applyBorder="1" applyAlignment="1">
      <alignment horizontal="righ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4" fillId="15" borderId="16" xfId="0" applyFont="1" applyFill="1" applyBorder="1" applyAlignment="1">
      <alignment horizontal="center" vertical="center"/>
    </xf>
    <xf numFmtId="0" fontId="4" fillId="15" borderId="45" xfId="0" applyFont="1" applyFill="1" applyBorder="1" applyAlignment="1">
      <alignment horizontal="center" vertical="center"/>
    </xf>
    <xf numFmtId="0" fontId="4" fillId="15" borderId="15" xfId="0" applyFont="1" applyFill="1" applyBorder="1" applyAlignment="1">
      <alignment horizontal="center" vertical="center"/>
    </xf>
    <xf numFmtId="0" fontId="1" fillId="0" borderId="0" xfId="0" applyFont="1" applyAlignment="1">
      <alignment vertical="center" wrapText="1"/>
    </xf>
    <xf numFmtId="0" fontId="4" fillId="15" borderId="11"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4" borderId="33" xfId="0" applyFont="1" applyFill="1" applyBorder="1" applyAlignment="1">
      <alignment horizontal="center"/>
    </xf>
    <xf numFmtId="0" fontId="4" fillId="14" borderId="35" xfId="0" applyFont="1" applyFill="1" applyBorder="1" applyAlignment="1">
      <alignment horizontal="center"/>
    </xf>
    <xf numFmtId="0" fontId="4" fillId="0" borderId="46" xfId="0" applyFont="1" applyBorder="1" applyAlignment="1">
      <alignment horizontal="center"/>
    </xf>
    <xf numFmtId="0" fontId="4" fillId="0" borderId="21" xfId="0" applyFont="1" applyBorder="1" applyAlignment="1">
      <alignment horizontal="center"/>
    </xf>
    <xf numFmtId="0" fontId="1" fillId="0" borderId="0" xfId="0" applyFont="1" applyFill="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39"/>
  <sheetViews>
    <sheetView showGridLines="0" tabSelected="1" zoomScalePageLayoutView="0" workbookViewId="0" topLeftCell="A1">
      <selection activeCell="B2" sqref="B2:G2"/>
    </sheetView>
  </sheetViews>
  <sheetFormatPr defaultColWidth="11.421875" defaultRowHeight="12.75"/>
  <cols>
    <col min="1" max="1" width="3.7109375" style="10" customWidth="1"/>
    <col min="2" max="2" width="45.7109375" style="10" customWidth="1"/>
    <col min="3" max="5" width="12.7109375" style="10" customWidth="1"/>
    <col min="6" max="6" width="45.7109375" style="10" customWidth="1"/>
    <col min="7" max="7" width="12.7109375" style="10" customWidth="1"/>
    <col min="8" max="16384" width="11.421875" style="10" customWidth="1"/>
  </cols>
  <sheetData>
    <row r="1" ht="16.5" thickBot="1"/>
    <row r="2" spans="2:7" ht="16.5" thickBot="1">
      <c r="B2" s="112" t="s">
        <v>68</v>
      </c>
      <c r="C2" s="113"/>
      <c r="D2" s="113"/>
      <c r="E2" s="113"/>
      <c r="F2" s="113"/>
      <c r="G2" s="114"/>
    </row>
    <row r="3" spans="2:7" s="13" customFormat="1" ht="32.25" thickBot="1">
      <c r="B3" s="15" t="s">
        <v>8</v>
      </c>
      <c r="C3" s="24" t="s">
        <v>9</v>
      </c>
      <c r="D3" s="24" t="s">
        <v>65</v>
      </c>
      <c r="E3" s="56" t="s">
        <v>10</v>
      </c>
      <c r="F3" s="23" t="s">
        <v>11</v>
      </c>
      <c r="G3" s="14" t="s">
        <v>0</v>
      </c>
    </row>
    <row r="4" spans="2:7" ht="15.75">
      <c r="B4" s="16" t="s">
        <v>12</v>
      </c>
      <c r="C4" s="25"/>
      <c r="D4" s="25"/>
      <c r="E4" s="57"/>
      <c r="F4" s="47" t="s">
        <v>13</v>
      </c>
      <c r="G4" s="18"/>
    </row>
    <row r="5" spans="2:7" ht="15.75">
      <c r="B5" s="1" t="s">
        <v>33</v>
      </c>
      <c r="C5" s="26">
        <v>20000</v>
      </c>
      <c r="D5" s="26">
        <v>5000</v>
      </c>
      <c r="E5" s="32">
        <f>C5-D5</f>
        <v>15000</v>
      </c>
      <c r="F5" s="48"/>
      <c r="G5" s="19"/>
    </row>
    <row r="6" spans="2:7" ht="15.75">
      <c r="B6" s="1" t="s">
        <v>14</v>
      </c>
      <c r="C6" s="26">
        <v>2500</v>
      </c>
      <c r="D6" s="26">
        <v>1250</v>
      </c>
      <c r="E6" s="32">
        <f aca="true" t="shared" si="0" ref="E6:E12">C6-D6</f>
        <v>1250</v>
      </c>
      <c r="F6" s="48" t="s">
        <v>15</v>
      </c>
      <c r="G6" s="20">
        <v>144000</v>
      </c>
    </row>
    <row r="7" spans="2:7" ht="15.75">
      <c r="B7" s="1" t="s">
        <v>35</v>
      </c>
      <c r="C7" s="26">
        <v>65450</v>
      </c>
      <c r="D7" s="26"/>
      <c r="E7" s="32">
        <f t="shared" si="0"/>
        <v>65450</v>
      </c>
      <c r="F7" s="48" t="s">
        <v>17</v>
      </c>
      <c r="G7" s="20">
        <v>12200</v>
      </c>
    </row>
    <row r="8" spans="2:7" ht="15.75">
      <c r="B8" s="1" t="s">
        <v>34</v>
      </c>
      <c r="C8" s="26">
        <v>32000</v>
      </c>
      <c r="D8" s="26"/>
      <c r="E8" s="32">
        <f t="shared" si="0"/>
        <v>32000</v>
      </c>
      <c r="F8" s="48" t="s">
        <v>18</v>
      </c>
      <c r="G8" s="20">
        <v>12300</v>
      </c>
    </row>
    <row r="9" spans="2:7" ht="15.75">
      <c r="B9" s="1" t="s">
        <v>16</v>
      </c>
      <c r="C9" s="26">
        <v>150000</v>
      </c>
      <c r="D9" s="26">
        <v>46000</v>
      </c>
      <c r="E9" s="32">
        <f t="shared" si="0"/>
        <v>104000</v>
      </c>
      <c r="F9" s="48" t="s">
        <v>19</v>
      </c>
      <c r="G9" s="20">
        <v>100</v>
      </c>
    </row>
    <row r="10" spans="2:7" ht="15.75">
      <c r="B10" s="1" t="s">
        <v>41</v>
      </c>
      <c r="C10" s="26">
        <v>68000</v>
      </c>
      <c r="D10" s="26">
        <v>22000</v>
      </c>
      <c r="E10" s="32">
        <f t="shared" si="0"/>
        <v>46000</v>
      </c>
      <c r="F10" s="49" t="s">
        <v>21</v>
      </c>
      <c r="G10" s="21">
        <f>E27-(G6+G7+G8+G9+G26+G11+G14)</f>
        <v>-29900</v>
      </c>
    </row>
    <row r="11" spans="2:7" ht="16.5" thickBot="1">
      <c r="B11" s="1" t="s">
        <v>38</v>
      </c>
      <c r="C11" s="26">
        <v>1200</v>
      </c>
      <c r="D11" s="26">
        <v>900</v>
      </c>
      <c r="E11" s="32">
        <f t="shared" si="0"/>
        <v>300</v>
      </c>
      <c r="F11" s="48" t="s">
        <v>37</v>
      </c>
      <c r="G11" s="20">
        <v>20576</v>
      </c>
    </row>
    <row r="12" spans="2:7" ht="16.5" thickBot="1">
      <c r="B12" s="1" t="s">
        <v>20</v>
      </c>
      <c r="C12" s="26">
        <v>3060</v>
      </c>
      <c r="D12" s="26"/>
      <c r="E12" s="32">
        <f t="shared" si="0"/>
        <v>3060</v>
      </c>
      <c r="F12" s="50" t="s">
        <v>23</v>
      </c>
      <c r="G12" s="37">
        <f>SUM(G6:G11)</f>
        <v>159276</v>
      </c>
    </row>
    <row r="13" spans="2:7" ht="16.5" thickBot="1">
      <c r="B13" s="1" t="s">
        <v>22</v>
      </c>
      <c r="C13" s="26">
        <v>8200</v>
      </c>
      <c r="D13" s="26"/>
      <c r="E13" s="32">
        <f>C13-D13</f>
        <v>8200</v>
      </c>
      <c r="F13" s="51" t="s">
        <v>77</v>
      </c>
      <c r="G13" s="38">
        <v>12500</v>
      </c>
    </row>
    <row r="14" spans="2:7" s="33" customFormat="1" ht="16.5" thickBot="1">
      <c r="B14" s="36" t="s">
        <v>23</v>
      </c>
      <c r="C14" s="34">
        <f>SUM(C5:C13)</f>
        <v>350410</v>
      </c>
      <c r="D14" s="34">
        <f>SUM(D5:D13)</f>
        <v>75150</v>
      </c>
      <c r="E14" s="58">
        <f>SUM(E5:E13)</f>
        <v>275260</v>
      </c>
      <c r="F14" s="50" t="s">
        <v>25</v>
      </c>
      <c r="G14" s="46">
        <f>G13</f>
        <v>12500</v>
      </c>
    </row>
    <row r="15" spans="2:7" ht="15.75">
      <c r="B15" s="35" t="s">
        <v>24</v>
      </c>
      <c r="C15" s="26"/>
      <c r="D15" s="27"/>
      <c r="E15" s="32"/>
      <c r="F15" s="52" t="s">
        <v>26</v>
      </c>
      <c r="G15" s="31"/>
    </row>
    <row r="16" spans="2:7" ht="15.75">
      <c r="B16" s="1" t="s">
        <v>69</v>
      </c>
      <c r="C16" s="26">
        <v>71500</v>
      </c>
      <c r="D16" s="26">
        <v>1300</v>
      </c>
      <c r="E16" s="32">
        <f>C16-D16</f>
        <v>70200</v>
      </c>
      <c r="F16" s="48" t="s">
        <v>78</v>
      </c>
      <c r="G16" s="32">
        <v>99700</v>
      </c>
    </row>
    <row r="17" spans="2:7" ht="15.75">
      <c r="B17" s="1" t="s">
        <v>70</v>
      </c>
      <c r="C17" s="26">
        <v>82000</v>
      </c>
      <c r="D17" s="26">
        <v>4200</v>
      </c>
      <c r="E17" s="32">
        <f aca="true" t="shared" si="1" ref="E17:E22">C17-D17</f>
        <v>77800</v>
      </c>
      <c r="F17" s="48" t="s">
        <v>75</v>
      </c>
      <c r="G17" s="32">
        <v>26500</v>
      </c>
    </row>
    <row r="18" spans="2:7" ht="15.75">
      <c r="B18" s="2" t="s">
        <v>71</v>
      </c>
      <c r="C18" s="26">
        <v>26210</v>
      </c>
      <c r="D18" s="26">
        <v>100</v>
      </c>
      <c r="E18" s="32">
        <f t="shared" si="1"/>
        <v>26110</v>
      </c>
      <c r="F18" s="48" t="s">
        <v>40</v>
      </c>
      <c r="G18" s="32">
        <v>1390</v>
      </c>
    </row>
    <row r="19" spans="2:7" ht="15.75">
      <c r="B19" s="17" t="s">
        <v>72</v>
      </c>
      <c r="C19" s="30">
        <v>580</v>
      </c>
      <c r="D19" s="28"/>
      <c r="E19" s="32">
        <f t="shared" si="1"/>
        <v>580</v>
      </c>
      <c r="F19" s="48" t="s">
        <v>27</v>
      </c>
      <c r="G19" s="32">
        <v>105000</v>
      </c>
    </row>
    <row r="20" spans="2:7" ht="15.75">
      <c r="B20" s="17" t="s">
        <v>43</v>
      </c>
      <c r="C20" s="26">
        <v>2300</v>
      </c>
      <c r="D20" s="26"/>
      <c r="E20" s="32">
        <f t="shared" si="1"/>
        <v>2300</v>
      </c>
      <c r="F20" s="53" t="s">
        <v>28</v>
      </c>
      <c r="G20" s="32">
        <v>66450</v>
      </c>
    </row>
    <row r="21" spans="2:7" ht="15.75">
      <c r="B21" s="1" t="s">
        <v>44</v>
      </c>
      <c r="C21" s="26">
        <v>20000</v>
      </c>
      <c r="D21" s="26">
        <v>640</v>
      </c>
      <c r="E21" s="32">
        <f t="shared" si="1"/>
        <v>19360</v>
      </c>
      <c r="F21" s="53" t="s">
        <v>39</v>
      </c>
      <c r="G21" s="32">
        <v>10000</v>
      </c>
    </row>
    <row r="22" spans="2:7" ht="15.75">
      <c r="B22" s="1" t="s">
        <v>73</v>
      </c>
      <c r="C22" s="26">
        <v>12000</v>
      </c>
      <c r="D22" s="26">
        <v>200</v>
      </c>
      <c r="E22" s="32">
        <f t="shared" si="1"/>
        <v>11800</v>
      </c>
      <c r="F22" s="48" t="s">
        <v>76</v>
      </c>
      <c r="G22" s="32">
        <v>2000</v>
      </c>
    </row>
    <row r="23" spans="2:7" ht="15.75">
      <c r="B23" s="1" t="s">
        <v>29</v>
      </c>
      <c r="C23" s="26">
        <v>10700</v>
      </c>
      <c r="D23" s="26"/>
      <c r="E23" s="32">
        <f>C23-D23</f>
        <v>10700</v>
      </c>
      <c r="F23" s="48" t="s">
        <v>79</v>
      </c>
      <c r="G23" s="32">
        <v>12860</v>
      </c>
    </row>
    <row r="24" spans="2:7" ht="15.75">
      <c r="B24" s="1" t="s">
        <v>36</v>
      </c>
      <c r="C24" s="26">
        <v>1426</v>
      </c>
      <c r="D24" s="26"/>
      <c r="E24" s="32">
        <f>C24-D24</f>
        <v>1426</v>
      </c>
      <c r="F24" s="1" t="s">
        <v>80</v>
      </c>
      <c r="G24" s="32">
        <v>120</v>
      </c>
    </row>
    <row r="25" spans="2:7" ht="17.25" customHeight="1" thickBot="1">
      <c r="B25" s="1" t="s">
        <v>74</v>
      </c>
      <c r="C25" s="26">
        <v>260</v>
      </c>
      <c r="D25" s="29"/>
      <c r="E25" s="32">
        <f>C25-D25</f>
        <v>260</v>
      </c>
      <c r="F25" s="40"/>
      <c r="G25" s="42"/>
    </row>
    <row r="26" spans="2:7" s="33" customFormat="1" ht="16.5" thickBot="1">
      <c r="B26" s="41" t="s">
        <v>25</v>
      </c>
      <c r="C26" s="34">
        <f>SUM(C16:C25)</f>
        <v>226976</v>
      </c>
      <c r="D26" s="34">
        <f>SUM(D16:D25)</f>
        <v>6440</v>
      </c>
      <c r="E26" s="58">
        <f>C26-D26</f>
        <v>220536</v>
      </c>
      <c r="F26" s="54" t="s">
        <v>30</v>
      </c>
      <c r="G26" s="58">
        <f>SUM(G16:G24)</f>
        <v>324020</v>
      </c>
    </row>
    <row r="27" spans="2:7" s="13" customFormat="1" ht="16.5" thickBot="1">
      <c r="B27" s="43" t="s">
        <v>31</v>
      </c>
      <c r="C27" s="44">
        <f>C14+C26</f>
        <v>577386</v>
      </c>
      <c r="D27" s="44">
        <f>D14+D26</f>
        <v>81590</v>
      </c>
      <c r="E27" s="59">
        <f>E14+E26</f>
        <v>495796</v>
      </c>
      <c r="F27" s="55" t="s">
        <v>31</v>
      </c>
      <c r="G27" s="45">
        <f>E27</f>
        <v>495796</v>
      </c>
    </row>
    <row r="28" spans="2:7" ht="13.5" customHeight="1">
      <c r="B28" s="3"/>
      <c r="C28" s="4"/>
      <c r="D28" s="4"/>
      <c r="E28" s="60"/>
      <c r="F28" s="105" t="s">
        <v>81</v>
      </c>
      <c r="G28" s="121">
        <v>19700</v>
      </c>
    </row>
    <row r="29" spans="2:7" ht="13.5" customHeight="1" thickBot="1">
      <c r="B29" s="5"/>
      <c r="C29" s="6"/>
      <c r="D29" s="6"/>
      <c r="E29" s="22"/>
      <c r="F29" s="106" t="s">
        <v>32</v>
      </c>
      <c r="G29" s="122"/>
    </row>
    <row r="30" spans="2:7" ht="13.5" customHeight="1">
      <c r="B30" s="115" t="s">
        <v>83</v>
      </c>
      <c r="C30" s="116"/>
      <c r="D30" s="116"/>
      <c r="E30" s="116"/>
      <c r="F30" s="116"/>
      <c r="G30" s="117"/>
    </row>
    <row r="31" spans="2:7" ht="13.5" customHeight="1">
      <c r="B31" s="123" t="s">
        <v>82</v>
      </c>
      <c r="C31" s="124"/>
      <c r="D31" s="124"/>
      <c r="E31" s="124"/>
      <c r="F31" s="124"/>
      <c r="G31" s="125"/>
    </row>
    <row r="32" spans="2:7" ht="13.5" customHeight="1">
      <c r="B32" s="118" t="s">
        <v>84</v>
      </c>
      <c r="C32" s="119"/>
      <c r="D32" s="119"/>
      <c r="E32" s="119"/>
      <c r="F32" s="119"/>
      <c r="G32" s="120"/>
    </row>
    <row r="33" spans="2:7" ht="13.5" customHeight="1">
      <c r="B33" s="109" t="s">
        <v>85</v>
      </c>
      <c r="C33" s="110"/>
      <c r="D33" s="110"/>
      <c r="E33" s="110"/>
      <c r="F33" s="110"/>
      <c r="G33" s="111"/>
    </row>
    <row r="34" spans="2:7" ht="13.5" customHeight="1">
      <c r="B34" s="101" t="s">
        <v>86</v>
      </c>
      <c r="C34" s="102"/>
      <c r="D34" s="102"/>
      <c r="E34" s="102"/>
      <c r="F34" s="102"/>
      <c r="G34" s="103"/>
    </row>
    <row r="35" spans="2:7" ht="13.5" customHeight="1">
      <c r="B35" s="101" t="s">
        <v>87</v>
      </c>
      <c r="C35" s="102"/>
      <c r="D35" s="102"/>
      <c r="E35" s="102"/>
      <c r="F35" s="102"/>
      <c r="G35" s="103"/>
    </row>
    <row r="36" spans="2:7" ht="13.5" customHeight="1" thickBot="1">
      <c r="B36" s="107" t="s">
        <v>88</v>
      </c>
      <c r="C36" s="108"/>
      <c r="D36" s="108"/>
      <c r="E36" s="108"/>
      <c r="F36" s="108"/>
      <c r="G36" s="104">
        <v>1800</v>
      </c>
    </row>
    <row r="37" spans="2:7" ht="15.75">
      <c r="B37" s="7"/>
      <c r="C37" s="11"/>
      <c r="D37" s="11"/>
      <c r="E37" s="11"/>
      <c r="F37" s="12"/>
      <c r="G37" s="8"/>
    </row>
    <row r="38" spans="3:6" ht="15.75">
      <c r="C38" s="9"/>
      <c r="D38" s="9"/>
      <c r="F38" s="9"/>
    </row>
    <row r="39" spans="2:6" ht="15.75">
      <c r="B39" s="9"/>
      <c r="C39" s="9"/>
      <c r="D39" s="9"/>
      <c r="E39" s="9"/>
      <c r="F39" s="9"/>
    </row>
  </sheetData>
  <sheetProtection sheet="1"/>
  <mergeCells count="7">
    <mergeCell ref="B36:F36"/>
    <mergeCell ref="B33:G33"/>
    <mergeCell ref="B2:G2"/>
    <mergeCell ref="B30:G30"/>
    <mergeCell ref="B32:G32"/>
    <mergeCell ref="G28:G29"/>
    <mergeCell ref="B31:G31"/>
  </mergeCells>
  <printOptions/>
  <pageMargins left="0.1968503937007874" right="0.1968503937007874" top="0"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E13"/>
  <sheetViews>
    <sheetView showGridLines="0" zoomScalePageLayoutView="0" workbookViewId="0" topLeftCell="A1">
      <selection activeCell="B2" sqref="B2:E2"/>
    </sheetView>
  </sheetViews>
  <sheetFormatPr defaultColWidth="11.421875" defaultRowHeight="12.75"/>
  <cols>
    <col min="1" max="1" width="3.7109375" style="10" customWidth="1"/>
    <col min="2" max="2" width="45.7109375" style="10" customWidth="1"/>
    <col min="3" max="3" width="16.140625" style="10" customWidth="1"/>
    <col min="4" max="4" width="45.7109375" style="10" customWidth="1"/>
    <col min="5" max="5" width="16.421875" style="10" customWidth="1"/>
    <col min="6" max="16384" width="11.421875" style="10" customWidth="1"/>
  </cols>
  <sheetData>
    <row r="1" ht="16.5" thickBot="1"/>
    <row r="2" spans="2:5" ht="16.5" thickBot="1">
      <c r="B2" s="126" t="s">
        <v>61</v>
      </c>
      <c r="C2" s="127"/>
      <c r="D2" s="127"/>
      <c r="E2" s="128"/>
    </row>
    <row r="3" spans="2:5" ht="15.75">
      <c r="B3" s="64" t="s">
        <v>8</v>
      </c>
      <c r="C3" s="68" t="s">
        <v>0</v>
      </c>
      <c r="D3" s="66" t="s">
        <v>11</v>
      </c>
      <c r="E3" s="65" t="s">
        <v>0</v>
      </c>
    </row>
    <row r="4" spans="2:5" ht="15.75">
      <c r="B4" s="62" t="s">
        <v>3</v>
      </c>
      <c r="C4" s="69">
        <f>'Bilan comptable'!C14</f>
        <v>350410</v>
      </c>
      <c r="D4" s="67" t="s">
        <v>4</v>
      </c>
      <c r="E4" s="63">
        <f>'Bilan comptable'!G12+'Bilan comptable'!G16+'Bilan comptable'!G17-'Bilan comptable'!G28+'Bilan comptable'!D27</f>
        <v>347366</v>
      </c>
    </row>
    <row r="5" spans="2:5" ht="15.75">
      <c r="B5" s="62" t="s">
        <v>45</v>
      </c>
      <c r="C5" s="69">
        <f>SUM('Bilan comptable'!C16:C20)+'Bilan comptable'!C24+'Bilan comptable'!C25+'Bilan comptable'!G36</f>
        <v>186076</v>
      </c>
      <c r="D5" s="67" t="s">
        <v>47</v>
      </c>
      <c r="E5" s="63">
        <f>'Bilan comptable'!G19+'Bilan comptable'!G20+'Bilan comptable'!G18+'Bilan comptable'!G24+'Bilan comptable'!G13</f>
        <v>185460</v>
      </c>
    </row>
    <row r="6" spans="2:5" ht="15.75">
      <c r="B6" s="62" t="s">
        <v>46</v>
      </c>
      <c r="C6" s="69">
        <f>SUM('Bilan comptable'!C21:C22)</f>
        <v>32000</v>
      </c>
      <c r="D6" s="67" t="s">
        <v>48</v>
      </c>
      <c r="E6" s="63">
        <f>'Bilan comptable'!G21+'Bilan comptable'!G22+'Bilan comptable'!G23</f>
        <v>24860</v>
      </c>
    </row>
    <row r="7" spans="2:5" ht="16.5" thickBot="1">
      <c r="B7" s="62" t="s">
        <v>5</v>
      </c>
      <c r="C7" s="69">
        <f>'Bilan comptable'!C23</f>
        <v>10700</v>
      </c>
      <c r="D7" s="67" t="s">
        <v>6</v>
      </c>
      <c r="E7" s="63">
        <f>'Bilan comptable'!G28+'Bilan comptable'!G36</f>
        <v>21500</v>
      </c>
    </row>
    <row r="8" spans="2:5" ht="16.5" thickBot="1">
      <c r="B8" s="70" t="s">
        <v>7</v>
      </c>
      <c r="C8" s="71">
        <f>SUM(C4:C7)</f>
        <v>579186</v>
      </c>
      <c r="D8" s="72" t="s">
        <v>7</v>
      </c>
      <c r="E8" s="71">
        <f>SUM(E4:E7)</f>
        <v>579186</v>
      </c>
    </row>
    <row r="10" spans="2:5" ht="15.75">
      <c r="B10" s="129" t="s">
        <v>62</v>
      </c>
      <c r="C10" s="129"/>
      <c r="D10" s="129"/>
      <c r="E10" s="129"/>
    </row>
    <row r="11" spans="2:5" ht="15.75">
      <c r="B11" s="129" t="s">
        <v>63</v>
      </c>
      <c r="C11" s="129"/>
      <c r="D11" s="129"/>
      <c r="E11" s="129"/>
    </row>
    <row r="12" spans="2:5" ht="30.75" customHeight="1">
      <c r="B12" s="129" t="s">
        <v>64</v>
      </c>
      <c r="C12" s="129"/>
      <c r="D12" s="129"/>
      <c r="E12" s="129"/>
    </row>
    <row r="13" ht="15.75">
      <c r="E13" s="61"/>
    </row>
  </sheetData>
  <sheetProtection sheet="1"/>
  <mergeCells count="4">
    <mergeCell ref="B2:E2"/>
    <mergeCell ref="B10:E10"/>
    <mergeCell ref="B11:E11"/>
    <mergeCell ref="B12:E12"/>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F18"/>
  <sheetViews>
    <sheetView showGridLines="0" zoomScalePageLayoutView="0" workbookViewId="0" topLeftCell="A1">
      <selection activeCell="B2" sqref="B2:D2"/>
    </sheetView>
  </sheetViews>
  <sheetFormatPr defaultColWidth="11.421875" defaultRowHeight="12.75"/>
  <cols>
    <col min="1" max="1" width="3.7109375" style="10" customWidth="1"/>
    <col min="2" max="2" width="3.7109375" style="77" customWidth="1"/>
    <col min="3" max="3" width="60.28125" style="10" customWidth="1"/>
    <col min="4" max="4" width="15.7109375" style="10" customWidth="1"/>
    <col min="5" max="16384" width="11.421875" style="10" customWidth="1"/>
  </cols>
  <sheetData>
    <row r="1" spans="2:6" s="39" customFormat="1" ht="15.75" customHeight="1" thickBot="1">
      <c r="B1" s="76"/>
      <c r="C1" s="74"/>
      <c r="D1" s="74"/>
      <c r="E1" s="75"/>
      <c r="F1" s="75"/>
    </row>
    <row r="2" spans="2:4" ht="16.5" thickBot="1">
      <c r="B2" s="130" t="s">
        <v>42</v>
      </c>
      <c r="C2" s="131"/>
      <c r="D2" s="132"/>
    </row>
    <row r="3" spans="2:4" ht="19.5" customHeight="1">
      <c r="B3" s="133" t="s">
        <v>66</v>
      </c>
      <c r="C3" s="134"/>
      <c r="D3" s="65" t="s">
        <v>0</v>
      </c>
    </row>
    <row r="4" spans="2:4" ht="19.5" customHeight="1">
      <c r="B4" s="78"/>
      <c r="C4" s="80" t="s">
        <v>49</v>
      </c>
      <c r="D4" s="79">
        <f>'Bilan fonctionnel'!E4</f>
        <v>347366</v>
      </c>
    </row>
    <row r="5" spans="2:4" ht="19.5" customHeight="1">
      <c r="B5" s="81" t="s">
        <v>1</v>
      </c>
      <c r="C5" s="82" t="s">
        <v>50</v>
      </c>
      <c r="D5" s="84">
        <f>'Bilan fonctionnel'!C4</f>
        <v>350410</v>
      </c>
    </row>
    <row r="6" spans="2:5" ht="19.5" customHeight="1">
      <c r="B6" s="85" t="s">
        <v>2</v>
      </c>
      <c r="C6" s="86" t="s">
        <v>53</v>
      </c>
      <c r="D6" s="87">
        <f>D4-D5</f>
        <v>-3044</v>
      </c>
      <c r="E6" s="73"/>
    </row>
    <row r="7" spans="2:4" ht="19.5" customHeight="1">
      <c r="B7" s="78"/>
      <c r="C7" s="80" t="s">
        <v>51</v>
      </c>
      <c r="D7" s="79">
        <f>'Bilan fonctionnel'!C5</f>
        <v>186076</v>
      </c>
    </row>
    <row r="8" spans="2:4" ht="19.5" customHeight="1">
      <c r="B8" s="81" t="s">
        <v>1</v>
      </c>
      <c r="C8" s="82" t="s">
        <v>52</v>
      </c>
      <c r="D8" s="84">
        <f>'Bilan fonctionnel'!E5</f>
        <v>185460</v>
      </c>
    </row>
    <row r="9" spans="2:4" ht="19.5" customHeight="1">
      <c r="B9" s="85" t="s">
        <v>2</v>
      </c>
      <c r="C9" s="86" t="s">
        <v>54</v>
      </c>
      <c r="D9" s="87">
        <f>D7-D8</f>
        <v>616</v>
      </c>
    </row>
    <row r="10" spans="2:4" ht="19.5" customHeight="1">
      <c r="B10" s="78"/>
      <c r="C10" s="80" t="s">
        <v>55</v>
      </c>
      <c r="D10" s="79">
        <f>'Bilan fonctionnel'!C6</f>
        <v>32000</v>
      </c>
    </row>
    <row r="11" spans="2:4" ht="19.5" customHeight="1">
      <c r="B11" s="81" t="s">
        <v>1</v>
      </c>
      <c r="C11" s="82" t="s">
        <v>56</v>
      </c>
      <c r="D11" s="84">
        <f>'Bilan fonctionnel'!E6</f>
        <v>24860</v>
      </c>
    </row>
    <row r="12" spans="2:4" ht="19.5" customHeight="1">
      <c r="B12" s="85" t="s">
        <v>2</v>
      </c>
      <c r="C12" s="86" t="s">
        <v>54</v>
      </c>
      <c r="D12" s="87">
        <f>D10-D11</f>
        <v>7140</v>
      </c>
    </row>
    <row r="13" spans="2:4" ht="19.5" customHeight="1">
      <c r="B13" s="88"/>
      <c r="C13" s="89" t="s">
        <v>57</v>
      </c>
      <c r="D13" s="90">
        <f>D9+D12</f>
        <v>7756</v>
      </c>
    </row>
    <row r="14" spans="2:4" ht="19.5" customHeight="1">
      <c r="B14" s="78"/>
      <c r="C14" s="80" t="s">
        <v>58</v>
      </c>
      <c r="D14" s="79">
        <f>'Bilan fonctionnel'!C7</f>
        <v>10700</v>
      </c>
    </row>
    <row r="15" spans="2:4" ht="19.5" customHeight="1">
      <c r="B15" s="81" t="s">
        <v>1</v>
      </c>
      <c r="C15" s="82" t="s">
        <v>59</v>
      </c>
      <c r="D15" s="83">
        <f>'Bilan fonctionnel'!E7</f>
        <v>21500</v>
      </c>
    </row>
    <row r="16" spans="2:5" ht="19.5" customHeight="1" thickBot="1">
      <c r="B16" s="91" t="s">
        <v>2</v>
      </c>
      <c r="C16" s="92" t="s">
        <v>60</v>
      </c>
      <c r="D16" s="93">
        <f>D14-D15</f>
        <v>-10800</v>
      </c>
      <c r="E16" s="73"/>
    </row>
    <row r="17" spans="2:4" ht="19.5" customHeight="1" thickBot="1">
      <c r="B17" s="135" t="s">
        <v>67</v>
      </c>
      <c r="C17" s="136"/>
      <c r="D17" s="94">
        <f>D13+D16</f>
        <v>-3044</v>
      </c>
    </row>
    <row r="18" ht="19.5" customHeight="1">
      <c r="B18" s="10"/>
    </row>
  </sheetData>
  <sheetProtection sheet="1"/>
  <mergeCells count="3">
    <mergeCell ref="B2:D2"/>
    <mergeCell ref="B3:C3"/>
    <mergeCell ref="B17:C1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6"/>
  <sheetViews>
    <sheetView showGridLines="0" zoomScalePageLayoutView="0" workbookViewId="0" topLeftCell="A1">
      <selection activeCell="B2" sqref="B2"/>
    </sheetView>
  </sheetViews>
  <sheetFormatPr defaultColWidth="11.421875" defaultRowHeight="12.75"/>
  <cols>
    <col min="1" max="1" width="3.7109375" style="10" customWidth="1"/>
    <col min="2" max="2" width="145.421875" style="10" customWidth="1"/>
    <col min="3" max="3" width="93.7109375" style="10" customWidth="1"/>
    <col min="4" max="4" width="22.28125" style="10" customWidth="1"/>
    <col min="5" max="16384" width="11.421875" style="10" customWidth="1"/>
  </cols>
  <sheetData>
    <row r="1" spans="3:6" s="39" customFormat="1" ht="15.75" customHeight="1" thickBot="1">
      <c r="C1" s="74"/>
      <c r="D1" s="74"/>
      <c r="E1" s="96"/>
      <c r="F1" s="75"/>
    </row>
    <row r="2" spans="2:5" s="13" customFormat="1" ht="16.5" thickBot="1">
      <c r="B2" s="99" t="s">
        <v>42</v>
      </c>
      <c r="D2" s="97"/>
      <c r="E2" s="98"/>
    </row>
    <row r="3" ht="315.75" thickBot="1">
      <c r="B3" s="100" t="s">
        <v>89</v>
      </c>
    </row>
    <row r="4" spans="2:5" ht="15.75">
      <c r="B4" s="11"/>
      <c r="C4" s="95"/>
      <c r="D4" s="95"/>
      <c r="E4" s="95"/>
    </row>
    <row r="5" spans="2:5" ht="15.75">
      <c r="B5" s="137"/>
      <c r="C5" s="137"/>
      <c r="D5" s="137"/>
      <c r="E5" s="137"/>
    </row>
    <row r="6" spans="2:5" ht="15.75">
      <c r="B6" s="137"/>
      <c r="C6" s="137"/>
      <c r="D6" s="137"/>
      <c r="E6" s="137"/>
    </row>
  </sheetData>
  <sheetProtection sheet="1"/>
  <mergeCells count="2">
    <mergeCell ref="B5:E5"/>
    <mergeCell ref="B6:E6"/>
  </mergeCells>
  <printOptions/>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GEA Brive</Manager>
  <Company>IUT LIMOUSIN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ADS TD</dc:title>
  <dc:subject>ADSTD2.1 : Platane</dc:subject>
  <dc:creator>Daniel Antraigue</dc:creator>
  <cp:keywords/>
  <dc:description/>
  <cp:lastModifiedBy>Carlos JANUARIO</cp:lastModifiedBy>
  <cp:lastPrinted>2012-06-04T14:35:30Z</cp:lastPrinted>
  <dcterms:created xsi:type="dcterms:W3CDTF">2005-06-08T12:10:14Z</dcterms:created>
  <dcterms:modified xsi:type="dcterms:W3CDTF">2012-06-16T07:02:17Z</dcterms:modified>
  <cp:category>IEL</cp:category>
  <cp:version/>
  <cp:contentType/>
  <cp:contentStatus/>
</cp:coreProperties>
</file>