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Correction" sheetId="1" r:id="rId1"/>
  </sheets>
  <definedNames>
    <definedName name="Annuités">'Correction'!$E$10:$E$19</definedName>
    <definedName name="Base">'Correction'!$D$10:$D$19</definedName>
    <definedName name="Base_amortissable">'Correction'!$E$5</definedName>
    <definedName name="Coefficient">'Correction'!$G$6</definedName>
    <definedName name="Cumul_des_annuités">'Correction'!$F$10:$F$19</definedName>
    <definedName name="Date_debut">'Correction'!$E$8</definedName>
    <definedName name="Durée">'Correction'!$G$4</definedName>
    <definedName name="Exercices">'Correction'!$B$10:$B$19</definedName>
    <definedName name="Prorata">'Correction'!$G$8</definedName>
    <definedName name="Taux_dégressif">'Correction'!$G$7</definedName>
    <definedName name="Taux_linéaire">'Correction'!$G$5</definedName>
  </definedNames>
  <calcPr fullCalcOnLoad="1"/>
</workbook>
</file>

<file path=xl/sharedStrings.xml><?xml version="1.0" encoding="utf-8"?>
<sst xmlns="http://schemas.openxmlformats.org/spreadsheetml/2006/main" count="34" uniqueCount="33">
  <si>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</si>
  <si>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</si>
  <si>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</si>
  <si>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</si>
  <si>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</si>
  <si>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</si>
  <si>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</si>
  <si>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</si>
  <si>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</si>
  <si>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</si>
  <si>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</si>
  <si>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</si>
  <si>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</si>
  <si>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</si>
  <si>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</si>
  <si>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</si>
  <si>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</si>
  <si>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</si>
  <si>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</si>
  <si>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</si>
  <si>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</si>
  <si>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</si>
  <si>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</si>
  <si>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Annuités :</t>
  </si>
  <si>
    <t>Agencements</t>
  </si>
  <si>
    <t xml:space="preserve">&lt;= 191 406,25  x   28,125 % </t>
  </si>
  <si>
    <t xml:space="preserve">&lt;= 137 573,24  x   28,125 % </t>
  </si>
  <si>
    <t xml:space="preserve">&lt;=   98 880,77  x   28,125 % </t>
  </si>
  <si>
    <t xml:space="preserve">&lt;=   71 070,55  x   28,125 % </t>
  </si>
  <si>
    <t>&lt;=   51 081,96  x   33,33.. %</t>
  </si>
  <si>
    <t>&lt;=    34 054,64 x   50 %</t>
  </si>
  <si>
    <t>&lt;=    17 027,32 x 100 %</t>
  </si>
  <si>
    <t>&lt;= 250 000,00  x   28,125 % x 10/12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</si>
</sst>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  <numFmt numFmtId="170" formatCode="0.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4" fontId="2" fillId="0" borderId="5" xfId="15" applyFont="1" applyBorder="1" applyAlignment="1" applyProtection="1">
      <alignment/>
      <protection/>
    </xf>
    <xf numFmtId="44" fontId="1" fillId="2" borderId="5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4" fontId="1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9" xfId="0" applyFont="1" applyFill="1" applyBorder="1" applyAlignment="1" applyProtection="1">
      <alignment horizontal="left"/>
      <protection/>
    </xf>
    <xf numFmtId="44" fontId="1" fillId="0" borderId="3" xfId="15" applyFont="1" applyBorder="1" applyAlignment="1" applyProtection="1">
      <alignment horizontal="center"/>
      <protection/>
    </xf>
    <xf numFmtId="44" fontId="1" fillId="0" borderId="10" xfId="15" applyFont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44" fontId="2" fillId="2" borderId="12" xfId="15" applyFont="1" applyFill="1" applyBorder="1" applyAlignment="1" applyProtection="1">
      <alignment horizontal="center"/>
      <protection/>
    </xf>
    <xf numFmtId="44" fontId="2" fillId="2" borderId="13" xfId="15" applyFont="1" applyFill="1" applyBorder="1" applyAlignment="1" applyProtection="1">
      <alignment horizontal="center"/>
      <protection/>
    </xf>
    <xf numFmtId="44" fontId="1" fillId="0" borderId="14" xfId="15" applyFont="1" applyBorder="1" applyAlignment="1" applyProtection="1">
      <alignment horizontal="center"/>
      <protection/>
    </xf>
    <xf numFmtId="44" fontId="1" fillId="0" borderId="15" xfId="15" applyFont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showGridLines="0" tabSelected="1" workbookViewId="0" topLeftCell="A1">
      <selection activeCell="J9" sqref="J9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35.00390625" style="31" bestFit="1" customWidth="1"/>
    <col min="11" max="16384" width="11.421875" style="1" customWidth="1"/>
  </cols>
  <sheetData>
    <row r="1" ht="16.5" thickBot="1"/>
    <row r="2" spans="2:11" ht="15.75" customHeight="1">
      <c r="B2" s="26"/>
      <c r="C2" s="20" t="s">
        <v>12</v>
      </c>
      <c r="D2" s="3"/>
      <c r="E2" s="35" t="s">
        <v>24</v>
      </c>
      <c r="F2" s="35"/>
      <c r="G2" s="35"/>
      <c r="H2" s="36"/>
      <c r="I2" s="4"/>
      <c r="J2" s="32"/>
      <c r="K2" s="5"/>
    </row>
    <row r="3" spans="2:11" ht="15.75">
      <c r="B3" s="27"/>
      <c r="C3" s="4" t="s">
        <v>9</v>
      </c>
      <c r="D3" s="4"/>
      <c r="E3" s="28">
        <v>250000</v>
      </c>
      <c r="F3" s="6" t="s">
        <v>17</v>
      </c>
      <c r="G3" s="7" t="s">
        <v>18</v>
      </c>
      <c r="H3" s="17"/>
      <c r="I3" s="4"/>
      <c r="J3" s="32"/>
      <c r="K3" s="5"/>
    </row>
    <row r="4" spans="2:12" ht="15.75">
      <c r="B4" s="27"/>
      <c r="C4" s="4" t="s">
        <v>10</v>
      </c>
      <c r="D4" s="4"/>
      <c r="E4" s="28">
        <v>0</v>
      </c>
      <c r="F4" s="6" t="s">
        <v>5</v>
      </c>
      <c r="G4" s="29">
        <v>8</v>
      </c>
      <c r="H4" s="8" t="s">
        <v>7</v>
      </c>
      <c r="I4" s="4"/>
      <c r="J4" s="32"/>
      <c r="K4" s="5"/>
      <c r="L4" s="5"/>
    </row>
    <row r="5" spans="2:12" ht="15.75">
      <c r="B5" s="27"/>
      <c r="C5" s="4" t="s">
        <v>11</v>
      </c>
      <c r="D5" s="4"/>
      <c r="E5" s="9">
        <f>IF(AND(E3="",E4=""),"",E3-E4)</f>
        <v>250000</v>
      </c>
      <c r="F5" s="6" t="s">
        <v>13</v>
      </c>
      <c r="G5" s="10">
        <f>IF(Durée="","",100/Durée)</f>
        <v>12.5</v>
      </c>
      <c r="H5" s="8" t="s">
        <v>8</v>
      </c>
      <c r="I5" s="4"/>
      <c r="J5" s="32"/>
      <c r="K5" s="5"/>
      <c r="L5" s="5"/>
    </row>
    <row r="6" spans="2:12" ht="15.75">
      <c r="B6" s="27"/>
      <c r="C6" s="19" t="s">
        <v>14</v>
      </c>
      <c r="D6" s="4"/>
      <c r="E6" s="30">
        <v>38796</v>
      </c>
      <c r="F6" s="6" t="s">
        <v>19</v>
      </c>
      <c r="G6" s="2">
        <f>IF(Durée&lt;3,"",IF(OR(Durée=3,Durée=4),1.25,IF(OR(Durée=5,Durée=6),1.75,2.25)))</f>
        <v>2.25</v>
      </c>
      <c r="H6" s="17"/>
      <c r="I6" s="4"/>
      <c r="J6" s="33"/>
      <c r="K6" s="11"/>
      <c r="L6" s="11"/>
    </row>
    <row r="7" spans="2:12" ht="15.75">
      <c r="B7" s="27"/>
      <c r="C7" s="19" t="s">
        <v>15</v>
      </c>
      <c r="D7" s="4"/>
      <c r="E7" s="30">
        <v>38796</v>
      </c>
      <c r="F7" s="6" t="s">
        <v>20</v>
      </c>
      <c r="G7" s="34">
        <f>IF(Durée="","",Taux_linéaire*Coefficient)</f>
        <v>28.125</v>
      </c>
      <c r="H7" s="8" t="s">
        <v>8</v>
      </c>
      <c r="I7" s="4"/>
      <c r="J7" s="33"/>
      <c r="K7" s="11"/>
      <c r="L7" s="11"/>
    </row>
    <row r="8" spans="2:11" ht="16.5" thickBot="1">
      <c r="B8" s="27"/>
      <c r="C8" s="4" t="s">
        <v>16</v>
      </c>
      <c r="D8" s="2"/>
      <c r="E8" s="30">
        <v>38777</v>
      </c>
      <c r="F8" s="6" t="s">
        <v>6</v>
      </c>
      <c r="G8" s="29">
        <v>10</v>
      </c>
      <c r="H8" s="8" t="s">
        <v>21</v>
      </c>
      <c r="J8" s="32"/>
      <c r="K8" s="18"/>
    </row>
    <row r="9" spans="2:10" s="13" customFormat="1" ht="31.5" customHeight="1">
      <c r="B9" s="45" t="s">
        <v>0</v>
      </c>
      <c r="C9" s="46"/>
      <c r="D9" s="21" t="s">
        <v>22</v>
      </c>
      <c r="E9" s="21" t="s">
        <v>1</v>
      </c>
      <c r="F9" s="21" t="s">
        <v>2</v>
      </c>
      <c r="G9" s="39" t="s">
        <v>3</v>
      </c>
      <c r="H9" s="40"/>
      <c r="I9" s="12"/>
      <c r="J9" s="33" t="s">
        <v>23</v>
      </c>
    </row>
    <row r="10" spans="2:10" ht="15.75">
      <c r="B10" s="25">
        <v>1</v>
      </c>
      <c r="C10" s="24">
        <f>IF(Exercices&lt;=Durée,Date_debut,"")</f>
        <v>38777</v>
      </c>
      <c r="D10" s="14">
        <f>IF(OR(Base_amortissable="",Date_debut="",Durée="",Prorata=""),"",Base_amortissable)</f>
        <v>250000</v>
      </c>
      <c r="E10" s="14">
        <f>IF(Base="","",IF(100/(Durée+1-Exercices)&lt;Taux_dégressif,Base*Taux_dégressif%*Prorata/12,Base*Taux_linéaire%*Prorata/12))</f>
        <v>58593.75</v>
      </c>
      <c r="F10" s="14">
        <f>IF(Annuités="","",E10)</f>
        <v>58593.75</v>
      </c>
      <c r="G10" s="37">
        <f>IF(F10="","",Base-Cumul_des_annuités)</f>
        <v>191406.25</v>
      </c>
      <c r="H10" s="38"/>
      <c r="I10" s="15"/>
      <c r="J10" s="31" t="s">
        <v>32</v>
      </c>
    </row>
    <row r="11" spans="2:10" ht="15.75">
      <c r="B11" s="25">
        <v>2</v>
      </c>
      <c r="C11" s="24">
        <f aca="true" t="shared" si="0" ref="C11:C19">IF(Exercices&lt;=Durée,C10+365,"")</f>
        <v>39142</v>
      </c>
      <c r="D11" s="14">
        <f>IF(G10=0,"",G10)</f>
        <v>191406.25</v>
      </c>
      <c r="E11" s="14">
        <f aca="true" t="shared" si="1" ref="E11:E19">IF(Base="","",IF(100/(Durée+1-Exercices)&lt;Taux_dégressif,Base*Taux_dégressif%,Base*(100/(Durée+1-Exercices)/100)))</f>
        <v>53833.0078125</v>
      </c>
      <c r="F11" s="14">
        <f aca="true" t="shared" si="2" ref="F11:F19">IF(Annuités="","",Annuités+F10)</f>
        <v>112426.7578125</v>
      </c>
      <c r="G11" s="43">
        <f aca="true" t="shared" si="3" ref="G11:G19">IF(F11="","",Base_amortissable-Cumul_des_annuités)</f>
        <v>137573.2421875</v>
      </c>
      <c r="H11" s="44"/>
      <c r="I11" s="15"/>
      <c r="J11" s="31" t="s">
        <v>25</v>
      </c>
    </row>
    <row r="12" spans="2:10" ht="15.75">
      <c r="B12" s="25">
        <v>3</v>
      </c>
      <c r="C12" s="24">
        <f t="shared" si="0"/>
        <v>39507</v>
      </c>
      <c r="D12" s="14">
        <f aca="true" t="shared" si="4" ref="D12:D19">IF(G11=0,"",G11)</f>
        <v>137573.2421875</v>
      </c>
      <c r="E12" s="14">
        <f t="shared" si="1"/>
        <v>38692.474365234375</v>
      </c>
      <c r="F12" s="14">
        <f t="shared" si="2"/>
        <v>151119.23217773438</v>
      </c>
      <c r="G12" s="43">
        <f t="shared" si="3"/>
        <v>98880.76782226562</v>
      </c>
      <c r="H12" s="44"/>
      <c r="I12" s="15"/>
      <c r="J12" s="31" t="s">
        <v>26</v>
      </c>
    </row>
    <row r="13" spans="2:10" ht="15.75">
      <c r="B13" s="25">
        <v>4</v>
      </c>
      <c r="C13" s="24">
        <f t="shared" si="0"/>
        <v>39872</v>
      </c>
      <c r="D13" s="14">
        <f t="shared" si="4"/>
        <v>98880.76782226562</v>
      </c>
      <c r="E13" s="14">
        <f t="shared" si="1"/>
        <v>27810.215950012207</v>
      </c>
      <c r="F13" s="14">
        <f t="shared" si="2"/>
        <v>178929.44812774658</v>
      </c>
      <c r="G13" s="43">
        <f t="shared" si="3"/>
        <v>71070.55187225342</v>
      </c>
      <c r="H13" s="44"/>
      <c r="I13" s="15"/>
      <c r="J13" s="31" t="s">
        <v>27</v>
      </c>
    </row>
    <row r="14" spans="2:10" ht="15.75">
      <c r="B14" s="25">
        <v>5</v>
      </c>
      <c r="C14" s="24">
        <f t="shared" si="0"/>
        <v>40237</v>
      </c>
      <c r="D14" s="14">
        <f t="shared" si="4"/>
        <v>71070.55187225342</v>
      </c>
      <c r="E14" s="14">
        <f t="shared" si="1"/>
        <v>19988.592714071274</v>
      </c>
      <c r="F14" s="14">
        <f t="shared" si="2"/>
        <v>198918.04084181786</v>
      </c>
      <c r="G14" s="43">
        <f t="shared" si="3"/>
        <v>51081.959158182144</v>
      </c>
      <c r="H14" s="44"/>
      <c r="I14" s="15"/>
      <c r="J14" s="31" t="s">
        <v>28</v>
      </c>
    </row>
    <row r="15" spans="2:10" ht="15.75">
      <c r="B15" s="25">
        <v>6</v>
      </c>
      <c r="C15" s="24">
        <f t="shared" si="0"/>
        <v>40602</v>
      </c>
      <c r="D15" s="14">
        <f t="shared" si="4"/>
        <v>51081.959158182144</v>
      </c>
      <c r="E15" s="14">
        <f t="shared" si="1"/>
        <v>17027.31971939405</v>
      </c>
      <c r="F15" s="14">
        <f t="shared" si="2"/>
        <v>215945.3605612119</v>
      </c>
      <c r="G15" s="43">
        <f t="shared" si="3"/>
        <v>34054.63943878809</v>
      </c>
      <c r="H15" s="44"/>
      <c r="I15" s="15"/>
      <c r="J15" s="31" t="s">
        <v>29</v>
      </c>
    </row>
    <row r="16" spans="2:10" ht="15.75">
      <c r="B16" s="25">
        <v>7</v>
      </c>
      <c r="C16" s="24">
        <f t="shared" si="0"/>
        <v>40967</v>
      </c>
      <c r="D16" s="14">
        <f t="shared" si="4"/>
        <v>34054.63943878809</v>
      </c>
      <c r="E16" s="14">
        <f t="shared" si="1"/>
        <v>17027.319719394043</v>
      </c>
      <c r="F16" s="14">
        <f t="shared" si="2"/>
        <v>232972.68028060597</v>
      </c>
      <c r="G16" s="43">
        <f t="shared" si="3"/>
        <v>17027.31971939403</v>
      </c>
      <c r="H16" s="44"/>
      <c r="I16" s="15"/>
      <c r="J16" s="31" t="s">
        <v>30</v>
      </c>
    </row>
    <row r="17" spans="2:10" ht="15.75">
      <c r="B17" s="25">
        <v>8</v>
      </c>
      <c r="C17" s="24">
        <f t="shared" si="0"/>
        <v>41332</v>
      </c>
      <c r="D17" s="14">
        <f t="shared" si="4"/>
        <v>17027.31971939403</v>
      </c>
      <c r="E17" s="14">
        <f t="shared" si="1"/>
        <v>17027.31971939403</v>
      </c>
      <c r="F17" s="14">
        <f t="shared" si="2"/>
        <v>250000</v>
      </c>
      <c r="G17" s="43">
        <f t="shared" si="3"/>
        <v>0</v>
      </c>
      <c r="H17" s="44"/>
      <c r="I17" s="15"/>
      <c r="J17" s="31" t="s">
        <v>31</v>
      </c>
    </row>
    <row r="18" spans="2:9" ht="15.75">
      <c r="B18" s="25">
        <v>9</v>
      </c>
      <c r="C18" s="24">
        <f t="shared" si="0"/>
      </c>
      <c r="D18" s="14">
        <f t="shared" si="4"/>
      </c>
      <c r="E18" s="14">
        <f t="shared" si="1"/>
      </c>
      <c r="F18" s="14">
        <f t="shared" si="2"/>
      </c>
      <c r="G18" s="43">
        <f t="shared" si="3"/>
      </c>
      <c r="H18" s="44"/>
      <c r="I18" s="15"/>
    </row>
    <row r="19" spans="2:9" ht="15.75">
      <c r="B19" s="25">
        <v>10</v>
      </c>
      <c r="C19" s="24">
        <f t="shared" si="0"/>
      </c>
      <c r="D19" s="14">
        <f t="shared" si="4"/>
      </c>
      <c r="E19" s="14">
        <f t="shared" si="1"/>
      </c>
      <c r="F19" s="14">
        <f t="shared" si="2"/>
      </c>
      <c r="G19" s="43">
        <f t="shared" si="3"/>
      </c>
      <c r="H19" s="44"/>
      <c r="I19" s="15"/>
    </row>
    <row r="20" spans="2:9" ht="16.5" thickBot="1">
      <c r="B20" s="47" t="s">
        <v>4</v>
      </c>
      <c r="C20" s="48"/>
      <c r="D20" s="49"/>
      <c r="E20" s="22">
        <f>IF(E10="","",SUM(Annuités))</f>
        <v>250000</v>
      </c>
      <c r="F20" s="23"/>
      <c r="G20" s="41"/>
      <c r="H20" s="42"/>
      <c r="I20" s="16"/>
    </row>
  </sheetData>
  <sheetProtection sheet="1" objects="1" scenarios="1"/>
  <mergeCells count="15">
    <mergeCell ref="B9:C9"/>
    <mergeCell ref="B20:D20"/>
    <mergeCell ref="G17:H17"/>
    <mergeCell ref="G16:H16"/>
    <mergeCell ref="G15:H15"/>
    <mergeCell ref="G14:H14"/>
    <mergeCell ref="G13:H13"/>
    <mergeCell ref="E2:H2"/>
    <mergeCell ref="G10:H10"/>
    <mergeCell ref="G9:H9"/>
    <mergeCell ref="G20:H20"/>
    <mergeCell ref="G19:H19"/>
    <mergeCell ref="G18:H18"/>
    <mergeCell ref="G12:H12"/>
    <mergeCell ref="G11:H11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8">
      <formula1>1</formula1>
      <formula2>12</formula2>
    </dataValidation>
    <dataValidation showInputMessage="1" showErrorMessage="1" sqref="G3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6:E8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4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2006-11-11T18:19:38Z</dcterms:modified>
  <cp:category/>
  <cp:version/>
  <cp:contentType/>
  <cp:contentStatus/>
</cp:coreProperties>
</file>