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Travail 1" sheetId="1" r:id="rId1"/>
  </sheets>
  <definedNames>
    <definedName name="Annuités">'Travail 1'!$D$10:$D$15</definedName>
    <definedName name="Base_Amortissable">'Travail 1'!$C$10:$C$15</definedName>
    <definedName name="Cumul_des_annuités">'Travail 1'!$E$10:$E$15</definedName>
    <definedName name="Durée">'Travail 1'!$F$4</definedName>
    <definedName name="Prorata">'Travail 1'!$F$6</definedName>
    <definedName name="Taux">'Travail 1'!$F$5</definedName>
    <definedName name="Valeur">'Travail 1'!$D$5</definedName>
  </definedNames>
  <calcPr fullCalcOnLoad="1"/>
</workbook>
</file>

<file path=xl/sharedStrings.xml><?xml version="1.0" encoding="utf-8"?>
<sst xmlns="http://schemas.openxmlformats.org/spreadsheetml/2006/main" count="35" uniqueCount="32">
  <si>
    <t>Exercices</t>
  </si>
  <si>
    <t>Base Amortissable</t>
  </si>
  <si>
    <t>Annuités</t>
  </si>
  <si>
    <t>Cumul des annuités</t>
  </si>
  <si>
    <t>Valeur Comptable Nette</t>
  </si>
  <si>
    <t>N</t>
  </si>
  <si>
    <t>N+1</t>
  </si>
  <si>
    <t>N+2</t>
  </si>
  <si>
    <t>N+3</t>
  </si>
  <si>
    <t>N+4</t>
  </si>
  <si>
    <t>Contrôles</t>
  </si>
  <si>
    <t>Durée :</t>
  </si>
  <si>
    <t>Prorata :</t>
  </si>
  <si>
    <t>ans</t>
  </si>
  <si>
    <t>%</t>
  </si>
  <si>
    <t>jours</t>
  </si>
  <si>
    <t>N+5</t>
  </si>
  <si>
    <t>Valeur d'entrée brute :</t>
  </si>
  <si>
    <t>Valeur résiduelle :</t>
  </si>
  <si>
    <t>Base amortissable :</t>
  </si>
  <si>
    <t>Désignation du bien :</t>
  </si>
  <si>
    <t>Taux linéaire :</t>
  </si>
  <si>
    <t>Date d'acquisition :</t>
  </si>
  <si>
    <t>Date de mise en service :</t>
  </si>
  <si>
    <t>Début d'amortissement :</t>
  </si>
  <si>
    <t>Linéaire</t>
  </si>
  <si>
    <t>Amortissement :</t>
  </si>
  <si>
    <t>Matériel de transport (Camionnette)</t>
  </si>
  <si>
    <t>&lt;= 18 000,00 € x 20 % x 90/360</t>
  </si>
  <si>
    <t>&lt;= 18 000,00 € x 20 %</t>
  </si>
  <si>
    <t>&lt;= 18 000,00 € x 20 % x 270/360</t>
  </si>
  <si>
    <t>Annuités 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</si>
</sst>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  <numFmt numFmtId="166" formatCode="mmm\-yyyy"/>
    <numFmt numFmtId="167" formatCode="d/m;@"/>
    <numFmt numFmtId="168" formatCode="dd/mm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4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8" fontId="1" fillId="0" borderId="1" xfId="15" applyNumberFormat="1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indent="2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44" fontId="1" fillId="0" borderId="10" xfId="15" applyFont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center"/>
      <protection/>
    </xf>
    <xf numFmtId="44" fontId="2" fillId="0" borderId="11" xfId="15" applyFont="1" applyBorder="1" applyAlignment="1" applyProtection="1">
      <alignment/>
      <protection/>
    </xf>
    <xf numFmtId="44" fontId="1" fillId="2" borderId="11" xfId="15" applyFont="1" applyFill="1" applyBorder="1" applyAlignment="1" applyProtection="1">
      <alignment/>
      <protection/>
    </xf>
    <xf numFmtId="44" fontId="2" fillId="0" borderId="0" xfId="15" applyFont="1" applyFill="1" applyBorder="1" applyAlignment="1" applyProtection="1">
      <alignment horizontal="center"/>
      <protection/>
    </xf>
    <xf numFmtId="44" fontId="1" fillId="0" borderId="0" xfId="15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left"/>
      <protection/>
    </xf>
    <xf numFmtId="168" fontId="1" fillId="0" borderId="0" xfId="15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left"/>
      <protection/>
    </xf>
    <xf numFmtId="44" fontId="1" fillId="0" borderId="14" xfId="15" applyFont="1" applyBorder="1" applyAlignment="1" applyProtection="1">
      <alignment horizontal="center"/>
      <protection/>
    </xf>
    <xf numFmtId="44" fontId="1" fillId="0" borderId="15" xfId="15" applyFont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 horizontal="center"/>
      <protection/>
    </xf>
    <xf numFmtId="0" fontId="2" fillId="2" borderId="17" xfId="0" applyFont="1" applyFill="1" applyBorder="1" applyAlignment="1" applyProtection="1">
      <alignment horizontal="center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 vertical="center" wrapText="1"/>
      <protection/>
    </xf>
    <xf numFmtId="44" fontId="2" fillId="2" borderId="20" xfId="15" applyFont="1" applyFill="1" applyBorder="1" applyAlignment="1" applyProtection="1">
      <alignment horizontal="center"/>
      <protection/>
    </xf>
    <xf numFmtId="44" fontId="2" fillId="2" borderId="21" xfId="15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showGridLines="0" tabSelected="1" workbookViewId="0" topLeftCell="A1">
      <selection activeCell="M1" sqref="M1"/>
    </sheetView>
  </sheetViews>
  <sheetFormatPr defaultColWidth="11.421875" defaultRowHeight="12.75"/>
  <cols>
    <col min="1" max="1" width="3.7109375" style="2" customWidth="1"/>
    <col min="2" max="2" width="10.7109375" style="2" customWidth="1"/>
    <col min="3" max="5" width="18.7109375" style="2" customWidth="1"/>
    <col min="6" max="7" width="9.7109375" style="2" customWidth="1"/>
    <col min="8" max="8" width="1.7109375" style="3" customWidth="1"/>
    <col min="9" max="9" width="11.421875" style="45" customWidth="1"/>
    <col min="10" max="16384" width="11.421875" style="2" customWidth="1"/>
  </cols>
  <sheetData>
    <row r="1" ht="16.5" thickBot="1"/>
    <row r="2" spans="2:10" ht="15.75" customHeight="1">
      <c r="B2" s="4" t="s">
        <v>20</v>
      </c>
      <c r="C2" s="5"/>
      <c r="D2" s="34" t="s">
        <v>27</v>
      </c>
      <c r="E2" s="34"/>
      <c r="F2" s="34"/>
      <c r="G2" s="35"/>
      <c r="H2" s="6"/>
      <c r="I2" s="44"/>
      <c r="J2" s="7"/>
    </row>
    <row r="3" spans="2:10" ht="15.75">
      <c r="B3" s="8" t="s">
        <v>17</v>
      </c>
      <c r="C3" s="6"/>
      <c r="D3" s="29">
        <v>18000</v>
      </c>
      <c r="E3" s="9" t="s">
        <v>26</v>
      </c>
      <c r="F3" s="10" t="s">
        <v>25</v>
      </c>
      <c r="G3" s="30"/>
      <c r="H3" s="6"/>
      <c r="I3" s="44"/>
      <c r="J3" s="7"/>
    </row>
    <row r="4" spans="2:11" ht="15.75">
      <c r="B4" s="8" t="s">
        <v>18</v>
      </c>
      <c r="C4" s="6"/>
      <c r="D4" s="29">
        <v>0</v>
      </c>
      <c r="E4" s="9" t="s">
        <v>11</v>
      </c>
      <c r="F4" s="16">
        <v>5</v>
      </c>
      <c r="G4" s="11" t="s">
        <v>13</v>
      </c>
      <c r="H4" s="6"/>
      <c r="I4" s="44"/>
      <c r="J4" s="7"/>
      <c r="K4" s="7"/>
    </row>
    <row r="5" spans="2:11" ht="15.75">
      <c r="B5" s="8" t="s">
        <v>19</v>
      </c>
      <c r="C5" s="6"/>
      <c r="D5" s="12">
        <f>IF(AND(D3="",D4=""),"",D3-D4)</f>
        <v>18000</v>
      </c>
      <c r="E5" s="9" t="s">
        <v>21</v>
      </c>
      <c r="F5" s="13">
        <f>IF(F4="","",100/Durée)</f>
        <v>20</v>
      </c>
      <c r="G5" s="11" t="s">
        <v>14</v>
      </c>
      <c r="H5" s="6"/>
      <c r="I5" s="44"/>
      <c r="J5" s="7"/>
      <c r="K5" s="7"/>
    </row>
    <row r="6" spans="2:11" ht="15.75">
      <c r="B6" s="31" t="s">
        <v>22</v>
      </c>
      <c r="C6" s="6"/>
      <c r="D6" s="32">
        <v>38991</v>
      </c>
      <c r="E6" s="9" t="s">
        <v>12</v>
      </c>
      <c r="F6" s="16">
        <v>90</v>
      </c>
      <c r="G6" s="11" t="s">
        <v>15</v>
      </c>
      <c r="H6" s="6"/>
      <c r="I6" s="44"/>
      <c r="J6" s="14"/>
      <c r="K6" s="14"/>
    </row>
    <row r="7" spans="2:11" ht="15.75">
      <c r="B7" s="31" t="s">
        <v>23</v>
      </c>
      <c r="C7" s="6"/>
      <c r="D7" s="32">
        <v>38991</v>
      </c>
      <c r="E7" s="15"/>
      <c r="F7" s="16"/>
      <c r="G7" s="11"/>
      <c r="H7" s="6"/>
      <c r="I7" s="44"/>
      <c r="J7" s="14"/>
      <c r="K7" s="14"/>
    </row>
    <row r="8" spans="2:10" ht="16.5" thickBot="1">
      <c r="B8" s="17" t="s">
        <v>24</v>
      </c>
      <c r="C8" s="18"/>
      <c r="D8" s="1">
        <f>IF(D7="","",D7)</f>
        <v>38991</v>
      </c>
      <c r="E8" s="18"/>
      <c r="F8" s="18"/>
      <c r="G8" s="33"/>
      <c r="I8" s="44"/>
      <c r="J8" s="7"/>
    </row>
    <row r="9" spans="2:9" s="22" customFormat="1" ht="31.5" customHeight="1">
      <c r="B9" s="19" t="s">
        <v>0</v>
      </c>
      <c r="C9" s="20" t="s">
        <v>1</v>
      </c>
      <c r="D9" s="20" t="s">
        <v>2</v>
      </c>
      <c r="E9" s="20" t="s">
        <v>3</v>
      </c>
      <c r="F9" s="40" t="s">
        <v>4</v>
      </c>
      <c r="G9" s="41"/>
      <c r="H9" s="21"/>
      <c r="I9" s="44" t="s">
        <v>31</v>
      </c>
    </row>
    <row r="10" spans="2:9" ht="15.75">
      <c r="B10" s="23" t="s">
        <v>5</v>
      </c>
      <c r="C10" s="24">
        <f>IF(OR(Valeur=0,Valeur="",Durée="",Durée=0,Durée&gt;5,Prorata="",Prorata=0,Prorata&gt;360),"",IF(AND(Prorata=360,Durée&gt;0),Valeur,IF(AND(Prorata&lt;360,Durée&gt;0),Valeur,0)))</f>
        <v>18000</v>
      </c>
      <c r="D10" s="24">
        <f>IF(OR(Valeur=0,Valeur="",Durée="",Durée=0,Durée&gt;5,Prorata="",Prorata=0,Prorata&gt;360),"",IF(AND(Prorata=360,Durée&gt;0),Base_Amortissable*Taux%,IF(AND(Prorata&lt;360,Durée&gt;0),Base_Amortissable*Taux%*Prorata/360,0)))</f>
        <v>900</v>
      </c>
      <c r="E10" s="24">
        <f>IF(OR(Valeur=0,Valeur="",Durée="",Durée=0,Durée&gt;5,Prorata="",Prorata=0,Prorata&gt;360),"",IF(Annuités=0,0,Annuités))</f>
        <v>900</v>
      </c>
      <c r="F10" s="36">
        <f aca="true" t="shared" si="0" ref="F10:F15">IF(OR(Valeur=0,Valeur="",Durée="",Durée=0,Durée&gt;5,Prorata="",Prorata=0,Prorata&gt;360),"",Base_Amortissable-Cumul_des_annuités)</f>
        <v>17100</v>
      </c>
      <c r="G10" s="37"/>
      <c r="H10" s="25"/>
      <c r="I10" s="45" t="s">
        <v>28</v>
      </c>
    </row>
    <row r="11" spans="2:9" ht="15.75">
      <c r="B11" s="23" t="s">
        <v>6</v>
      </c>
      <c r="C11" s="24">
        <f>IF(OR(Valeur=0,Valeur="",Durée="",Durée=0,Durée&gt;5,Prorata="",Prorata=0,Prorata&gt;360),"",IF(AND(Prorata=360,Durée&gt;1),Valeur,IF(AND(Prorata&lt;360,Durée&gt;=1),Valeur,0)))</f>
        <v>18000</v>
      </c>
      <c r="D11" s="24">
        <f>IF(OR(Valeur=0,Valeur="",Durée="",Durée=0,Durée&gt;5,Prorata="",Prorata=0,Prorata&gt;360),"",IF(AND(Prorata=360,Durée&gt;1),Base_Amortissable*Taux%,IF(AND(Prorata&lt;360,Durée=1),Base_Amortissable*Taux%*(360-Prorata)/360,Base_Amortissable*Taux%)))</f>
        <v>3600</v>
      </c>
      <c r="E11" s="24">
        <f>IF(OR(Valeur=0,Valeur="",Durée="",Durée=0,Durée&gt;5,Prorata="",Prorata=0,Prorata&gt;360),"",IF(Annuités=0,0,Annuités+E10))</f>
        <v>4500</v>
      </c>
      <c r="F11" s="36">
        <f t="shared" si="0"/>
        <v>13500</v>
      </c>
      <c r="G11" s="37"/>
      <c r="H11" s="25"/>
      <c r="I11" s="45" t="s">
        <v>29</v>
      </c>
    </row>
    <row r="12" spans="2:9" ht="15.75">
      <c r="B12" s="23" t="s">
        <v>7</v>
      </c>
      <c r="C12" s="24">
        <f>IF(OR(Valeur=0,Valeur="",Durée="",Durée=0,Durée&gt;5,Prorata="",Prorata=0,Prorata&gt;360),"",IF(AND(Prorata=360,Durée&gt;2),Valeur,IF(AND(Prorata&lt;360,Durée&gt;=2),Valeur,0)))</f>
        <v>18000</v>
      </c>
      <c r="D12" s="24">
        <f>IF(OR(Valeur=0,Valeur="",Durée="",Durée=0,Durée&gt;5,Prorata="",Prorata=0,Prorata&gt;360),"",IF(AND(Prorata=360,Durée&gt;1),Base_Amortissable*Taux%,IF(AND(Prorata&lt;360,Durée=2),Base_Amortissable*Taux%*(360-Prorata)/360,Base_Amortissable*Taux%)))</f>
        <v>3600</v>
      </c>
      <c r="E12" s="24">
        <f>IF(OR(Valeur=0,Valeur="",Durée="",Durée=0,Durée&gt;5,Prorata="",Prorata=0,Prorata&gt;360),"",IF(Annuités=0,0,Annuités+E11))</f>
        <v>8100</v>
      </c>
      <c r="F12" s="36">
        <f t="shared" si="0"/>
        <v>9900</v>
      </c>
      <c r="G12" s="37"/>
      <c r="H12" s="25"/>
      <c r="I12" s="45" t="s">
        <v>29</v>
      </c>
    </row>
    <row r="13" spans="2:9" ht="15.75">
      <c r="B13" s="23" t="s">
        <v>8</v>
      </c>
      <c r="C13" s="24">
        <f>IF(OR(Valeur=0,Valeur="",Durée="",Durée=0,Durée&gt;5,Prorata="",Prorata=0,Prorata&gt;360),"",IF(AND(Prorata=360,Durée&gt;3),Valeur,IF(AND(Prorata&lt;360,Durée&gt;=3),Valeur,0)))</f>
        <v>18000</v>
      </c>
      <c r="D13" s="24">
        <f>IF(OR(Valeur=0,Valeur="",Durée="",Durée=0,Durée&gt;5,Prorata="",Prorata=0,Prorata&gt;360),"",IF(AND(Prorata=360,Durée&gt;1),Base_Amortissable*Taux%,IF(AND(Prorata&lt;360,Durée=3),Base_Amortissable*Taux%*(360-Prorata)/360,Base_Amortissable*Taux%)))</f>
        <v>3600</v>
      </c>
      <c r="E13" s="24">
        <f>IF(OR(Valeur=0,Valeur="",Durée="",Durée=0,Durée&gt;5,Prorata="",Prorata=0,Prorata&gt;360),"",IF(Annuités=0,0,Annuités+E12))</f>
        <v>11700</v>
      </c>
      <c r="F13" s="36">
        <f t="shared" si="0"/>
        <v>6300</v>
      </c>
      <c r="G13" s="37"/>
      <c r="H13" s="25"/>
      <c r="I13" s="45" t="s">
        <v>29</v>
      </c>
    </row>
    <row r="14" spans="2:9" ht="15.75">
      <c r="B14" s="23" t="s">
        <v>9</v>
      </c>
      <c r="C14" s="24">
        <f>IF(OR(Valeur=0,Valeur="",Durée="",Durée=0,Durée&gt;5,Prorata="",Prorata=0,Prorata&gt;360),"",IF(AND(Prorata=360,Durée&gt;4),Valeur,IF(AND(Prorata&lt;360,Durée&gt;=4),Valeur,0)))</f>
        <v>18000</v>
      </c>
      <c r="D14" s="24">
        <f>IF(OR(Valeur=0,Valeur="",Durée="",Durée=0,Durée&gt;5,Prorata="",Prorata=0,Prorata&gt;360),"",IF(AND(Prorata=360,Durée&gt;1),Base_Amortissable*Taux%,IF(AND(Prorata&lt;360,Durée=4),Base_Amortissable*Taux%*(360-Prorata)/360,Base_Amortissable*Taux%)))</f>
        <v>3600</v>
      </c>
      <c r="E14" s="24">
        <f>IF(OR(Valeur=0,Valeur="",Durée="",Durée=0,Durée&gt;5,Prorata="",Prorata=0,Prorata&gt;360),"",IF(Annuités=0,0,Annuités+E13))</f>
        <v>15300</v>
      </c>
      <c r="F14" s="36">
        <f t="shared" si="0"/>
        <v>2700</v>
      </c>
      <c r="G14" s="37"/>
      <c r="H14" s="25"/>
      <c r="I14" s="45" t="s">
        <v>29</v>
      </c>
    </row>
    <row r="15" spans="2:9" ht="15.75">
      <c r="B15" s="23" t="s">
        <v>16</v>
      </c>
      <c r="C15" s="24">
        <f>IF(OR(Valeur=0,Valeur="",Durée="",Durée=0,Durée&gt;5,Prorata="",Prorata=0,Prorata&gt;360),"",IF(AND(Prorata=360,Durée&gt;5),Valeur,IF(AND(Prorata&lt;360,Durée&gt;=5),Valeur,0)))</f>
        <v>18000</v>
      </c>
      <c r="D15" s="24">
        <f>IF(OR(Valeur=0,Valeur="",Durée="",Durée=0,Durée&gt;5,Prorata="",Prorata=0,Prorata&gt;360),"",IF(AND(Prorata=360,Durée&gt;1),Base_Amortissable*Taux%,IF(AND(Prorata&lt;360,Durée=5),Base_Amortissable*Taux%*(360-Prorata)/360,Base_Amortissable*Taux%)))</f>
        <v>2700</v>
      </c>
      <c r="E15" s="24">
        <f>IF(OR(Valeur=0,Valeur="",Durée="",Durée=0,Durée&gt;5,Prorata="",Prorata=0,Prorata&gt;360),"",IF(Annuités=0,0,Annuités+E14))</f>
        <v>18000</v>
      </c>
      <c r="F15" s="36">
        <f t="shared" si="0"/>
        <v>0</v>
      </c>
      <c r="G15" s="37"/>
      <c r="H15" s="25"/>
      <c r="I15" s="45" t="s">
        <v>30</v>
      </c>
    </row>
    <row r="16" spans="2:8" ht="16.5" thickBot="1">
      <c r="B16" s="38" t="s">
        <v>10</v>
      </c>
      <c r="C16" s="39"/>
      <c r="D16" s="26">
        <f>IF(D10="","",SUM(Annuités))</f>
        <v>18000</v>
      </c>
      <c r="E16" s="27"/>
      <c r="F16" s="42"/>
      <c r="G16" s="43"/>
      <c r="H16" s="28"/>
    </row>
  </sheetData>
  <sheetProtection sheet="1" objects="1" scenarios="1"/>
  <mergeCells count="10">
    <mergeCell ref="D2:G2"/>
    <mergeCell ref="F10:G10"/>
    <mergeCell ref="F15:G15"/>
    <mergeCell ref="B16:C16"/>
    <mergeCell ref="F9:G9"/>
    <mergeCell ref="F16:G16"/>
    <mergeCell ref="F14:G14"/>
    <mergeCell ref="F13:G13"/>
    <mergeCell ref="F12:G12"/>
    <mergeCell ref="F11:G11"/>
  </mergeCells>
  <dataValidations count="4">
    <dataValidation showInputMessage="1" showErrorMessage="1" sqref="F3"/>
    <dataValidation type="date" allowBlank="1" showInputMessage="1" showErrorMessage="1" promptTitle="Format de date" prompt="Vous devez saisir une date au format suivant :&#10;&#10;jj/mm" errorTitle="Erreur de saisie" error="La date saisie re respecte pas le format suivant :&#10;&#10;jj/mm" sqref="D6:D7">
      <formula1>38718</formula1>
      <formula2>39082</formula2>
    </dataValidation>
    <dataValidation type="whole" allowBlank="1" showInputMessage="1" showErrorMessage="1" promptTitle="Prorata :" prompt="Saisissez un chiffre de 1 à 360" error="Vous ne pouvez saisir qu'un chiffre compris entre 1 et 360 !" sqref="F6">
      <formula1>1</formula1>
      <formula2>360</formula2>
    </dataValidation>
    <dataValidation type="whole" allowBlank="1" showInputMessage="1" showErrorMessage="1" promptTitle="Durée :" prompt="Saisissez un chiffre de 1 à 5 !" errorTitle="Erruer de saisie" error="Le chiffre saisi doit être compris entre 1 et 5 !" sqref="F4">
      <formula1>1</formula1>
      <formula2>5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2006-10-31T08:17:52Z</dcterms:created>
  <dcterms:modified xsi:type="dcterms:W3CDTF">2006-11-09T13:34:14Z</dcterms:modified>
  <cp:category/>
  <cp:version/>
  <cp:contentType/>
  <cp:contentStatus/>
</cp:coreProperties>
</file>