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 1" sheetId="1" r:id="rId1"/>
  </sheets>
  <definedNames>
    <definedName name="Avantages">'Annexe 1'!$O$24</definedName>
    <definedName name="Bases_Cotisations">'Annexe 1'!$H$28:$H$47</definedName>
    <definedName name="CRDS_ND">'Annexe 1'!$O$29</definedName>
    <definedName name="CSG_ND">'Annexe 1'!$O$28</definedName>
    <definedName name="Heures_Base">'Annexe 1'!$H$17</definedName>
    <definedName name="Nombre_HS">'Annexe 1'!$H$18:$H$20</definedName>
    <definedName name="Part_Patronale">'Annexe 1'!$M$48</definedName>
    <definedName name="Retenues">'Annexe 1'!$O$48</definedName>
    <definedName name="Salaire_Base">'Annexe 1'!$O$17</definedName>
    <definedName name="Salaire_Brut">'Annexe 1'!$O$25</definedName>
    <definedName name="Salaire_net_imposable">'Annexe 1'!$O$50</definedName>
    <definedName name="Taux_Base">'Annexe 1'!$M$17</definedName>
    <definedName name="Taux_HS">'Annexe 1'!$M$18:$M$20</definedName>
    <definedName name="Taux_Patronal">'Annexe 1'!$J$28:$J$47</definedName>
    <definedName name="Taux_Salarial">'Annexe 1'!$N$28:$N$47</definedName>
  </definedNames>
  <calcPr fullCalcOnLoad="1"/>
</workbook>
</file>

<file path=xl/sharedStrings.xml><?xml version="1.0" encoding="utf-8"?>
<sst xmlns="http://schemas.openxmlformats.org/spreadsheetml/2006/main" count="114" uniqueCount="74">
  <si>
    <t>NOM</t>
  </si>
  <si>
    <t>Adresse</t>
  </si>
  <si>
    <t>CSG déductible</t>
  </si>
  <si>
    <t>CRDS non déductible</t>
  </si>
  <si>
    <t>Sécurité sociale :</t>
  </si>
  <si>
    <t>Maladie</t>
  </si>
  <si>
    <t>Vieillesse déplafonnée</t>
  </si>
  <si>
    <t>Vieillesse plafonnée</t>
  </si>
  <si>
    <t>Allocations familiales</t>
  </si>
  <si>
    <t>Accidents du travail</t>
  </si>
  <si>
    <t>Assurance chômage :</t>
  </si>
  <si>
    <t>Tranches A + B</t>
  </si>
  <si>
    <t>AGS (FNGS)</t>
  </si>
  <si>
    <t>CSG non déductible</t>
  </si>
  <si>
    <t>Contribution de solidarité</t>
  </si>
  <si>
    <t>Autres cotisations :</t>
  </si>
  <si>
    <t>FNAL tous employeurs</t>
  </si>
  <si>
    <t>PATRONALES</t>
  </si>
  <si>
    <t>SALARIALES</t>
  </si>
  <si>
    <t>Retraite complémentaire :</t>
  </si>
  <si>
    <t>Total des retenues</t>
  </si>
  <si>
    <t>SALAIRE NET IMPOSABLE</t>
  </si>
  <si>
    <t>SALAIRE BRUT</t>
  </si>
  <si>
    <t>Salaire de base</t>
  </si>
  <si>
    <t>BASES RETENUES COTISATIONS</t>
  </si>
  <si>
    <t>heures à</t>
  </si>
  <si>
    <t>soit</t>
  </si>
  <si>
    <t xml:space="preserve">Majorations accessoires : </t>
  </si>
  <si>
    <t>au</t>
  </si>
  <si>
    <t>du</t>
  </si>
  <si>
    <t>BULLETIN DE PAYE</t>
  </si>
  <si>
    <t>Avantages en nature</t>
  </si>
  <si>
    <t>Acomptes</t>
  </si>
  <si>
    <t>Oppositions - Saisies arrêts</t>
  </si>
  <si>
    <t>Indemnités</t>
  </si>
  <si>
    <t>SALAIRE NET A PAYER</t>
  </si>
  <si>
    <t>EMPLOYEUR</t>
  </si>
  <si>
    <t>SALARIE</t>
  </si>
  <si>
    <t>:</t>
  </si>
  <si>
    <t>N° SIRET</t>
  </si>
  <si>
    <t>N° APE</t>
  </si>
  <si>
    <t xml:space="preserve">     - Primes</t>
  </si>
  <si>
    <t xml:space="preserve">     - Commissions</t>
  </si>
  <si>
    <t>N° URSSAF</t>
  </si>
  <si>
    <t>Heures supplémentaires à 110 %</t>
  </si>
  <si>
    <t>Heures supplémentaires à 125 %</t>
  </si>
  <si>
    <t>Heures supplémentaires à 150 %</t>
  </si>
  <si>
    <t>CONVENTION COLLECTIVE</t>
  </si>
  <si>
    <t>N° S.S.</t>
  </si>
  <si>
    <t>Emploi</t>
  </si>
  <si>
    <t>Catégorie</t>
  </si>
  <si>
    <t>Coef. :</t>
  </si>
  <si>
    <t>CUMULS</t>
  </si>
  <si>
    <t>Brut</t>
  </si>
  <si>
    <t>Net imposable</t>
  </si>
  <si>
    <t>Heures travaillées</t>
  </si>
  <si>
    <t>Part patronale</t>
  </si>
  <si>
    <t>Dans votre intérêt, conservez ce bulletin sans limitation de durée.</t>
  </si>
  <si>
    <t>Ets ANTRAIGARIAUD</t>
  </si>
  <si>
    <t>512S</t>
  </si>
  <si>
    <t>Place du 15 août 1944</t>
  </si>
  <si>
    <t>19100 BRIVE-LA-GAILLARDE</t>
  </si>
  <si>
    <t>M. JANVIER Charles</t>
  </si>
  <si>
    <t>25 rue Diderot</t>
  </si>
  <si>
    <t>Agent d'accueil</t>
  </si>
  <si>
    <t>Non cadre</t>
  </si>
  <si>
    <t>1 69 11 19 107 045 37</t>
  </si>
  <si>
    <t>Zones de saisie =&gt;</t>
  </si>
  <si>
    <t>Retenues</t>
  </si>
  <si>
    <t>Fabrication et distribution de jouets en bois</t>
  </si>
  <si>
    <t>ARRCO - Tranche 1</t>
  </si>
  <si>
    <t>ARRCO - Tranche 2</t>
  </si>
  <si>
    <t>AGFF - Tranche 1</t>
  </si>
  <si>
    <t>AGFF - Tranche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</si>
</sst>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#,###,###,###,###"/>
    <numFmt numFmtId="168" formatCode="#,##0.00\ &quot;€&quot;;[Red]#,##0.00\ &quot;€&quot;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0" fontId="1" fillId="0" borderId="7" xfId="0" applyNumberFormat="1" applyFont="1" applyBorder="1" applyAlignment="1">
      <alignment/>
    </xf>
    <xf numFmtId="0" fontId="1" fillId="0" borderId="3" xfId="0" applyFont="1" applyBorder="1" applyAlignment="1">
      <alignment/>
    </xf>
    <xf numFmtId="10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 horizontal="right"/>
    </xf>
    <xf numFmtId="10" fontId="1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2" fontId="1" fillId="0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7" xfId="0" applyNumberFormat="1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10" fontId="1" fillId="0" borderId="3" xfId="0" applyNumberFormat="1" applyFont="1" applyBorder="1" applyAlignment="1">
      <alignment horizontal="left" indent="2"/>
    </xf>
    <xf numFmtId="10" fontId="1" fillId="0" borderId="8" xfId="0" applyNumberFormat="1" applyFont="1" applyBorder="1" applyAlignment="1">
      <alignment horizontal="left" indent="2"/>
    </xf>
    <xf numFmtId="10" fontId="1" fillId="2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4" fontId="2" fillId="0" borderId="9" xfId="0" applyNumberFormat="1" applyFont="1" applyFill="1" applyBorder="1" applyAlignment="1">
      <alignment/>
    </xf>
    <xf numFmtId="10" fontId="1" fillId="0" borderId="9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168" fontId="1" fillId="0" borderId="7" xfId="15" applyNumberFormat="1" applyFont="1" applyBorder="1" applyAlignment="1">
      <alignment horizontal="right" indent="1"/>
    </xf>
    <xf numFmtId="168" fontId="1" fillId="0" borderId="3" xfId="15" applyNumberFormat="1" applyFont="1" applyBorder="1" applyAlignment="1">
      <alignment horizontal="right" indent="1"/>
    </xf>
    <xf numFmtId="2" fontId="1" fillId="0" borderId="3" xfId="0" applyNumberFormat="1" applyFont="1" applyBorder="1" applyAlignment="1">
      <alignment horizontal="right" indent="1"/>
    </xf>
    <xf numFmtId="168" fontId="1" fillId="0" borderId="8" xfId="15" applyNumberFormat="1" applyFont="1" applyBorder="1" applyAlignment="1">
      <alignment horizontal="right" indent="1"/>
    </xf>
    <xf numFmtId="0" fontId="2" fillId="0" borderId="5" xfId="0" applyFont="1" applyBorder="1" applyAlignment="1">
      <alignment horizontal="center"/>
    </xf>
    <xf numFmtId="14" fontId="2" fillId="3" borderId="2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/>
      <protection locked="0"/>
    </xf>
    <xf numFmtId="2" fontId="1" fillId="3" borderId="0" xfId="0" applyNumberFormat="1" applyFont="1" applyFill="1" applyBorder="1" applyAlignment="1" applyProtection="1">
      <alignment/>
      <protection locked="0"/>
    </xf>
    <xf numFmtId="44" fontId="1" fillId="3" borderId="9" xfId="15" applyFon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Alignment="1" applyProtection="1">
      <alignment/>
      <protection locked="0"/>
    </xf>
    <xf numFmtId="4" fontId="1" fillId="3" borderId="23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4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0" fontId="2" fillId="5" borderId="2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57"/>
  <sheetViews>
    <sheetView showGridLines="0" showZeros="0" tabSelected="1" zoomScale="95" zoomScaleNormal="95" workbookViewId="0" topLeftCell="A1">
      <selection activeCell="O1" sqref="O1"/>
    </sheetView>
  </sheetViews>
  <sheetFormatPr defaultColWidth="11.421875" defaultRowHeight="12.75"/>
  <cols>
    <col min="1" max="1" width="3.7109375" style="1" customWidth="1"/>
    <col min="2" max="2" width="0.9921875" style="1" customWidth="1"/>
    <col min="3" max="3" width="13.28125" style="1" customWidth="1"/>
    <col min="4" max="4" width="3.00390625" style="1" customWidth="1"/>
    <col min="5" max="5" width="1.8515625" style="32" customWidth="1"/>
    <col min="6" max="6" width="18.7109375" style="1" customWidth="1"/>
    <col min="7" max="7" width="1.7109375" style="1" customWidth="1"/>
    <col min="8" max="8" width="12.7109375" style="1" customWidth="1"/>
    <col min="9" max="9" width="0.85546875" style="1" customWidth="1"/>
    <col min="10" max="10" width="8.7109375" style="1" customWidth="1"/>
    <col min="11" max="12" width="2.7109375" style="1" customWidth="1"/>
    <col min="13" max="13" width="10.7109375" style="1" customWidth="1"/>
    <col min="14" max="14" width="11.28125" style="1" customWidth="1"/>
    <col min="15" max="15" width="12.7109375" style="1" customWidth="1"/>
    <col min="16" max="16" width="0.9921875" style="30" customWidth="1"/>
    <col min="17" max="61" width="11.421875" style="1" customWidth="1"/>
    <col min="62" max="62" width="12.00390625" style="1" customWidth="1"/>
    <col min="63" max="70" width="11.421875" style="1" customWidth="1"/>
    <col min="71" max="71" width="11.57421875" style="1" customWidth="1"/>
    <col min="72" max="16384" width="11.421875" style="1" customWidth="1"/>
  </cols>
  <sheetData>
    <row r="1" spans="14:15" ht="15.75">
      <c r="N1" s="5" t="s">
        <v>67</v>
      </c>
      <c r="O1" s="99"/>
    </row>
    <row r="2" ht="16.5" thickBot="1"/>
    <row r="3" spans="2:16" ht="5.25" customHeight="1">
      <c r="B3" s="60"/>
      <c r="C3" s="61"/>
      <c r="D3" s="61"/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3"/>
    </row>
    <row r="4" spans="2:16" ht="15.75">
      <c r="B4" s="64"/>
      <c r="C4" s="128" t="s">
        <v>30</v>
      </c>
      <c r="D4" s="129"/>
      <c r="E4" s="129"/>
      <c r="F4" s="129"/>
      <c r="G4" s="129"/>
      <c r="H4" s="129"/>
      <c r="I4" s="98"/>
      <c r="J4" s="129" t="s">
        <v>29</v>
      </c>
      <c r="K4" s="129"/>
      <c r="L4" s="146"/>
      <c r="M4" s="147"/>
      <c r="N4" s="98" t="s">
        <v>28</v>
      </c>
      <c r="O4" s="106"/>
      <c r="P4" s="65"/>
    </row>
    <row r="5" spans="2:16" ht="6" customHeight="1">
      <c r="B5" s="64"/>
      <c r="C5" s="2"/>
      <c r="D5" s="2"/>
      <c r="E5" s="36"/>
      <c r="F5" s="2"/>
      <c r="G5" s="2"/>
      <c r="H5" s="2"/>
      <c r="I5" s="2"/>
      <c r="J5" s="2"/>
      <c r="K5" s="2"/>
      <c r="L5" s="2"/>
      <c r="M5" s="2"/>
      <c r="N5" s="97"/>
      <c r="O5" s="2"/>
      <c r="P5" s="66"/>
    </row>
    <row r="6" spans="2:19" ht="15.75">
      <c r="B6" s="64"/>
      <c r="C6" s="155" t="s">
        <v>36</v>
      </c>
      <c r="D6" s="156"/>
      <c r="E6" s="156"/>
      <c r="F6" s="156"/>
      <c r="G6" s="156"/>
      <c r="H6" s="157"/>
      <c r="I6" s="2"/>
      <c r="J6" s="150" t="s">
        <v>37</v>
      </c>
      <c r="K6" s="151"/>
      <c r="L6" s="151"/>
      <c r="M6" s="151"/>
      <c r="N6" s="151"/>
      <c r="O6" s="152"/>
      <c r="P6" s="66"/>
      <c r="R6" s="5"/>
      <c r="S6" s="38"/>
    </row>
    <row r="7" spans="2:19" ht="15.75">
      <c r="B7" s="64"/>
      <c r="C7" s="47" t="s">
        <v>0</v>
      </c>
      <c r="D7" s="48" t="s">
        <v>38</v>
      </c>
      <c r="E7" s="48"/>
      <c r="F7" s="135" t="s">
        <v>58</v>
      </c>
      <c r="G7" s="135"/>
      <c r="H7" s="136"/>
      <c r="I7" s="2"/>
      <c r="J7" s="142" t="s">
        <v>0</v>
      </c>
      <c r="K7" s="143"/>
      <c r="L7" s="48" t="s">
        <v>38</v>
      </c>
      <c r="M7" s="126" t="s">
        <v>62</v>
      </c>
      <c r="N7" s="126"/>
      <c r="O7" s="127"/>
      <c r="P7" s="66"/>
      <c r="R7" s="5"/>
      <c r="S7" s="38"/>
    </row>
    <row r="8" spans="2:16" ht="15.75" hidden="1">
      <c r="B8" s="64"/>
      <c r="C8" s="49" t="s">
        <v>1</v>
      </c>
      <c r="D8" s="50" t="s">
        <v>38</v>
      </c>
      <c r="E8" s="50"/>
      <c r="F8" s="122"/>
      <c r="G8" s="122"/>
      <c r="H8" s="123"/>
      <c r="I8" s="2"/>
      <c r="J8" s="124" t="s">
        <v>1</v>
      </c>
      <c r="K8" s="125"/>
      <c r="L8" s="50" t="s">
        <v>38</v>
      </c>
      <c r="M8" s="120"/>
      <c r="N8" s="120"/>
      <c r="O8" s="121"/>
      <c r="P8" s="66"/>
    </row>
    <row r="9" spans="2:16" ht="15.75">
      <c r="B9" s="64"/>
      <c r="C9" s="49" t="s">
        <v>1</v>
      </c>
      <c r="D9" s="50" t="s">
        <v>38</v>
      </c>
      <c r="E9" s="50"/>
      <c r="F9" s="95" t="s">
        <v>60</v>
      </c>
      <c r="G9" s="95"/>
      <c r="H9" s="96"/>
      <c r="I9" s="2"/>
      <c r="J9" s="41" t="s">
        <v>1</v>
      </c>
      <c r="K9" s="44"/>
      <c r="L9" s="50" t="s">
        <v>38</v>
      </c>
      <c r="M9" s="57" t="s">
        <v>63</v>
      </c>
      <c r="N9" s="57"/>
      <c r="O9" s="94"/>
      <c r="P9" s="66"/>
    </row>
    <row r="10" spans="2:71" ht="15.75" customHeight="1">
      <c r="B10" s="64"/>
      <c r="C10" s="49"/>
      <c r="D10" s="50"/>
      <c r="E10" s="50"/>
      <c r="F10" s="122" t="s">
        <v>61</v>
      </c>
      <c r="G10" s="122"/>
      <c r="H10" s="123"/>
      <c r="I10" s="2"/>
      <c r="J10" s="124"/>
      <c r="K10" s="125"/>
      <c r="L10" s="2"/>
      <c r="M10" s="158" t="s">
        <v>61</v>
      </c>
      <c r="N10" s="158"/>
      <c r="O10" s="159"/>
      <c r="P10" s="66"/>
      <c r="BS10"/>
    </row>
    <row r="11" spans="2:16" ht="15.75" customHeight="1">
      <c r="B11" s="64"/>
      <c r="C11" s="49" t="s">
        <v>39</v>
      </c>
      <c r="D11" s="50" t="s">
        <v>38</v>
      </c>
      <c r="E11" s="50"/>
      <c r="F11" s="153">
        <v>98745612300001</v>
      </c>
      <c r="G11" s="153"/>
      <c r="H11" s="154"/>
      <c r="I11" s="2"/>
      <c r="J11" s="124" t="s">
        <v>48</v>
      </c>
      <c r="K11" s="125"/>
      <c r="L11" s="50" t="s">
        <v>38</v>
      </c>
      <c r="M11" s="120" t="s">
        <v>66</v>
      </c>
      <c r="N11" s="120"/>
      <c r="O11" s="121"/>
      <c r="P11" s="66"/>
    </row>
    <row r="12" spans="2:16" ht="15.75" customHeight="1">
      <c r="B12" s="64"/>
      <c r="C12" s="49" t="s">
        <v>40</v>
      </c>
      <c r="D12" s="50" t="s">
        <v>38</v>
      </c>
      <c r="E12" s="50"/>
      <c r="F12" s="122" t="s">
        <v>59</v>
      </c>
      <c r="G12" s="122"/>
      <c r="H12" s="123"/>
      <c r="I12" s="2"/>
      <c r="J12" s="124" t="s">
        <v>49</v>
      </c>
      <c r="K12" s="125"/>
      <c r="L12" s="50" t="s">
        <v>38</v>
      </c>
      <c r="M12" s="120" t="s">
        <v>64</v>
      </c>
      <c r="N12" s="120"/>
      <c r="O12" s="121"/>
      <c r="P12" s="66"/>
    </row>
    <row r="13" spans="2:16" ht="15.75" customHeight="1">
      <c r="B13" s="64"/>
      <c r="C13" s="51" t="s">
        <v>43</v>
      </c>
      <c r="D13" s="52" t="s">
        <v>38</v>
      </c>
      <c r="E13" s="52"/>
      <c r="F13" s="114">
        <v>852645357</v>
      </c>
      <c r="G13" s="114"/>
      <c r="H13" s="115"/>
      <c r="I13" s="2"/>
      <c r="J13" s="144" t="s">
        <v>50</v>
      </c>
      <c r="K13" s="114"/>
      <c r="L13" s="52" t="s">
        <v>38</v>
      </c>
      <c r="M13" s="58" t="s">
        <v>65</v>
      </c>
      <c r="N13" s="29" t="s">
        <v>51</v>
      </c>
      <c r="O13" s="59">
        <v>320</v>
      </c>
      <c r="P13" s="66"/>
    </row>
    <row r="14" spans="2:16" ht="5.25" customHeight="1">
      <c r="B14" s="64"/>
      <c r="C14" s="53"/>
      <c r="D14" s="53"/>
      <c r="E14" s="50"/>
      <c r="F14" s="54"/>
      <c r="G14" s="54"/>
      <c r="H14" s="54"/>
      <c r="I14" s="2"/>
      <c r="J14" s="2"/>
      <c r="K14" s="2"/>
      <c r="L14" s="2"/>
      <c r="M14" s="2"/>
      <c r="N14" s="2"/>
      <c r="O14" s="2"/>
      <c r="P14" s="66"/>
    </row>
    <row r="15" spans="2:16" ht="15.75" customHeight="1">
      <c r="B15" s="64"/>
      <c r="C15" s="116" t="s">
        <v>47</v>
      </c>
      <c r="D15" s="117"/>
      <c r="E15" s="117"/>
      <c r="F15" s="117"/>
      <c r="G15" s="55" t="s">
        <v>38</v>
      </c>
      <c r="H15" s="118" t="s">
        <v>69</v>
      </c>
      <c r="I15" s="118"/>
      <c r="J15" s="118"/>
      <c r="K15" s="118"/>
      <c r="L15" s="118"/>
      <c r="M15" s="118"/>
      <c r="N15" s="118"/>
      <c r="O15" s="119"/>
      <c r="P15" s="66"/>
    </row>
    <row r="16" spans="2:16" ht="5.25" customHeight="1">
      <c r="B16" s="64"/>
      <c r="C16" s="2"/>
      <c r="D16" s="2"/>
      <c r="E16" s="36"/>
      <c r="F16" s="4"/>
      <c r="G16" s="4"/>
      <c r="H16" s="57"/>
      <c r="I16" s="57"/>
      <c r="J16" s="2"/>
      <c r="K16" s="2"/>
      <c r="L16" s="2"/>
      <c r="M16" s="2"/>
      <c r="N16" s="2"/>
      <c r="O16" s="2"/>
      <c r="P16" s="66"/>
    </row>
    <row r="17" spans="2:16" ht="15.75">
      <c r="B17" s="64"/>
      <c r="C17" s="22" t="s">
        <v>23</v>
      </c>
      <c r="D17" s="23"/>
      <c r="E17" s="24"/>
      <c r="F17" s="23"/>
      <c r="G17" s="88" t="s">
        <v>38</v>
      </c>
      <c r="H17" s="107"/>
      <c r="I17" s="46"/>
      <c r="J17" s="132" t="s">
        <v>25</v>
      </c>
      <c r="K17" s="132"/>
      <c r="L17" s="132"/>
      <c r="M17" s="109"/>
      <c r="N17" s="24" t="s">
        <v>26</v>
      </c>
      <c r="O17" s="100">
        <f>IF(OR(Heures_Base="",Taux_Base=""),0,Heures_Base*Taux_Base)</f>
        <v>0</v>
      </c>
      <c r="P17" s="67"/>
    </row>
    <row r="18" spans="2:16" ht="15.75">
      <c r="B18" s="64"/>
      <c r="C18" s="13" t="s">
        <v>44</v>
      </c>
      <c r="D18" s="2"/>
      <c r="E18" s="36"/>
      <c r="F18" s="2"/>
      <c r="G18" s="31" t="s">
        <v>38</v>
      </c>
      <c r="H18" s="108"/>
      <c r="I18" s="26"/>
      <c r="J18" s="133" t="s">
        <v>25</v>
      </c>
      <c r="K18" s="133"/>
      <c r="L18" s="133"/>
      <c r="M18" s="25">
        <f>IF(OR(Salaire_Base="",Nombre_HS=""),"",Taux_Base*1.1)</f>
      </c>
      <c r="N18" s="26" t="s">
        <v>26</v>
      </c>
      <c r="O18" s="8">
        <f>IF(OR(Nombre_HS="",Taux_HS=""),0,Nombre_HS*Taux_HS)</f>
        <v>0</v>
      </c>
      <c r="P18" s="67"/>
    </row>
    <row r="19" spans="2:16" ht="15.75">
      <c r="B19" s="64"/>
      <c r="C19" s="13" t="s">
        <v>45</v>
      </c>
      <c r="D19" s="2"/>
      <c r="E19" s="36"/>
      <c r="F19" s="2"/>
      <c r="G19" s="31" t="s">
        <v>38</v>
      </c>
      <c r="H19" s="108"/>
      <c r="I19" s="26"/>
      <c r="J19" s="133" t="s">
        <v>25</v>
      </c>
      <c r="K19" s="133"/>
      <c r="L19" s="133"/>
      <c r="M19" s="25">
        <f>IF(OR(Salaire_Base="",Nombre_HS=""),"",Taux_Base*1.25)</f>
      </c>
      <c r="N19" s="26" t="s">
        <v>26</v>
      </c>
      <c r="O19" s="8">
        <f>IF(OR(Nombre_HS="",Taux_HS=""),0,Nombre_HS*Taux_HS)</f>
        <v>0</v>
      </c>
      <c r="P19" s="67"/>
    </row>
    <row r="20" spans="2:16" ht="15.75">
      <c r="B20" s="64"/>
      <c r="C20" s="13" t="s">
        <v>46</v>
      </c>
      <c r="D20" s="2"/>
      <c r="E20" s="36"/>
      <c r="F20" s="2"/>
      <c r="G20" s="31" t="s">
        <v>38</v>
      </c>
      <c r="H20" s="108"/>
      <c r="I20" s="26"/>
      <c r="J20" s="133" t="s">
        <v>25</v>
      </c>
      <c r="K20" s="133"/>
      <c r="L20" s="133"/>
      <c r="M20" s="25">
        <f>IF(OR(Salaire_Base="",Nombre_HS=""),"",Taux_Base*1.5)</f>
      </c>
      <c r="N20" s="26" t="s">
        <v>26</v>
      </c>
      <c r="O20" s="8">
        <f>IF(OR(Nombre_HS="",Taux_HS=""),0,Nombre_HS*Taux_HS)</f>
        <v>0</v>
      </c>
      <c r="P20" s="67"/>
    </row>
    <row r="21" spans="2:16" ht="15.75">
      <c r="B21" s="64"/>
      <c r="C21" s="12" t="s">
        <v>27</v>
      </c>
      <c r="D21" s="4"/>
      <c r="E21" s="26"/>
      <c r="F21" s="4"/>
      <c r="G21" s="4"/>
      <c r="H21" s="27"/>
      <c r="I21" s="27"/>
      <c r="J21" s="27"/>
      <c r="K21" s="27"/>
      <c r="L21" s="27"/>
      <c r="M21" s="27"/>
      <c r="N21" s="10"/>
      <c r="O21" s="9"/>
      <c r="P21" s="67"/>
    </row>
    <row r="22" spans="2:16" ht="15.75">
      <c r="B22" s="64"/>
      <c r="C22" s="13" t="s">
        <v>41</v>
      </c>
      <c r="D22" s="2"/>
      <c r="E22" s="26"/>
      <c r="F22" s="4"/>
      <c r="G22" s="31" t="s">
        <v>38</v>
      </c>
      <c r="H22" s="148"/>
      <c r="I22" s="148"/>
      <c r="J22" s="148"/>
      <c r="K22" s="148"/>
      <c r="L22" s="148"/>
      <c r="M22" s="148"/>
      <c r="N22" s="149"/>
      <c r="O22" s="110"/>
      <c r="P22" s="67"/>
    </row>
    <row r="23" spans="2:16" ht="15.75">
      <c r="B23" s="64"/>
      <c r="C23" s="13" t="s">
        <v>42</v>
      </c>
      <c r="D23" s="2"/>
      <c r="E23" s="26"/>
      <c r="F23" s="4"/>
      <c r="G23" s="31" t="s">
        <v>38</v>
      </c>
      <c r="H23" s="148"/>
      <c r="I23" s="148"/>
      <c r="J23" s="148"/>
      <c r="K23" s="148"/>
      <c r="L23" s="148"/>
      <c r="M23" s="148"/>
      <c r="N23" s="149"/>
      <c r="O23" s="110"/>
      <c r="P23" s="67"/>
    </row>
    <row r="24" spans="2:16" ht="15.75">
      <c r="B24" s="64"/>
      <c r="C24" s="12" t="s">
        <v>31</v>
      </c>
      <c r="D24" s="4"/>
      <c r="E24" s="26"/>
      <c r="F24" s="4"/>
      <c r="G24" s="31" t="s">
        <v>38</v>
      </c>
      <c r="H24" s="148"/>
      <c r="I24" s="148"/>
      <c r="J24" s="148"/>
      <c r="K24" s="148"/>
      <c r="L24" s="148"/>
      <c r="M24" s="148"/>
      <c r="N24" s="149"/>
      <c r="O24" s="110"/>
      <c r="P24" s="67"/>
    </row>
    <row r="25" spans="2:16" ht="15.75">
      <c r="B25" s="64"/>
      <c r="C25" s="14"/>
      <c r="D25" s="28"/>
      <c r="E25" s="34"/>
      <c r="F25" s="28"/>
      <c r="G25" s="28"/>
      <c r="H25" s="28"/>
      <c r="I25" s="28"/>
      <c r="J25" s="28"/>
      <c r="K25" s="28"/>
      <c r="L25" s="28"/>
      <c r="M25" s="28"/>
      <c r="N25" s="29" t="s">
        <v>22</v>
      </c>
      <c r="O25" s="7">
        <f>IF(Salaire_Base="","",SUM(O17:O20,O22:O24))</f>
        <v>0</v>
      </c>
      <c r="P25" s="68"/>
    </row>
    <row r="26" spans="2:16" ht="5.25" customHeight="1">
      <c r="B26" s="64"/>
      <c r="C26" s="56"/>
      <c r="D26" s="56"/>
      <c r="E26" s="73"/>
      <c r="F26" s="56"/>
      <c r="G26" s="56"/>
      <c r="H26" s="56"/>
      <c r="I26" s="56"/>
      <c r="J26" s="56"/>
      <c r="K26" s="56"/>
      <c r="L26" s="56"/>
      <c r="M26" s="56"/>
      <c r="N26" s="89"/>
      <c r="O26" s="90"/>
      <c r="P26" s="68"/>
    </row>
    <row r="27" spans="2:16" ht="15.75">
      <c r="B27" s="64"/>
      <c r="C27" s="131" t="s">
        <v>24</v>
      </c>
      <c r="D27" s="131"/>
      <c r="E27" s="131"/>
      <c r="F27" s="131"/>
      <c r="G27" s="131"/>
      <c r="H27" s="130"/>
      <c r="I27" s="112" t="s">
        <v>17</v>
      </c>
      <c r="J27" s="113"/>
      <c r="K27" s="113"/>
      <c r="L27" s="113"/>
      <c r="M27" s="134"/>
      <c r="N27" s="130" t="s">
        <v>18</v>
      </c>
      <c r="O27" s="130"/>
      <c r="P27" s="65"/>
    </row>
    <row r="28" spans="2:16" ht="15.75">
      <c r="B28" s="64"/>
      <c r="C28" s="11" t="s">
        <v>13</v>
      </c>
      <c r="D28" s="33"/>
      <c r="E28" s="35"/>
      <c r="F28" s="33"/>
      <c r="G28" s="20"/>
      <c r="H28" s="81">
        <f>IF(Salaire_Brut="","",Salaire_Brut*97%)</f>
        <v>0</v>
      </c>
      <c r="I28" s="39"/>
      <c r="J28" s="74"/>
      <c r="K28" s="15"/>
      <c r="L28" s="74"/>
      <c r="M28" s="76"/>
      <c r="N28" s="83">
        <v>0.024</v>
      </c>
      <c r="O28" s="9">
        <f>IF(Bases_Cotisations="","",Bases_Cotisations*Taux_Salarial)</f>
        <v>0</v>
      </c>
      <c r="P28" s="65"/>
    </row>
    <row r="29" spans="2:16" ht="15.75">
      <c r="B29" s="64"/>
      <c r="C29" s="13" t="s">
        <v>3</v>
      </c>
      <c r="D29" s="2"/>
      <c r="E29" s="36"/>
      <c r="F29" s="2"/>
      <c r="G29" s="16"/>
      <c r="H29" s="43">
        <f>IF(Salaire_Brut="","",Salaire_Brut*97%)</f>
        <v>0</v>
      </c>
      <c r="I29" s="40"/>
      <c r="J29" s="3"/>
      <c r="K29" s="17"/>
      <c r="L29" s="3"/>
      <c r="M29" s="77"/>
      <c r="N29" s="85">
        <v>0.005</v>
      </c>
      <c r="O29" s="9">
        <f>IF(Bases_Cotisations="","",Bases_Cotisations*Taux_Salarial)</f>
        <v>0</v>
      </c>
      <c r="P29" s="65"/>
    </row>
    <row r="30" spans="2:16" ht="15.75">
      <c r="B30" s="64"/>
      <c r="C30" s="13" t="s">
        <v>2</v>
      </c>
      <c r="D30" s="2"/>
      <c r="E30" s="36"/>
      <c r="F30" s="2"/>
      <c r="G30" s="16"/>
      <c r="H30" s="43">
        <f>IF(Salaire_Brut="","",Salaire_Brut*97%)</f>
        <v>0</v>
      </c>
      <c r="I30" s="40"/>
      <c r="J30" s="3"/>
      <c r="K30" s="17"/>
      <c r="L30" s="3"/>
      <c r="M30" s="77"/>
      <c r="N30" s="85">
        <v>0.051</v>
      </c>
      <c r="O30" s="9">
        <f>IF(Bases_Cotisations="","",Bases_Cotisations*Taux_Salarial)</f>
        <v>0</v>
      </c>
      <c r="P30" s="67"/>
    </row>
    <row r="31" spans="2:16" ht="15.75">
      <c r="B31" s="64"/>
      <c r="C31" s="12" t="s">
        <v>4</v>
      </c>
      <c r="D31" s="4"/>
      <c r="E31" s="26"/>
      <c r="F31" s="4"/>
      <c r="G31" s="16"/>
      <c r="H31" s="44"/>
      <c r="I31" s="41"/>
      <c r="J31" s="2"/>
      <c r="K31" s="16"/>
      <c r="L31" s="2"/>
      <c r="M31" s="77"/>
      <c r="N31" s="84"/>
      <c r="O31" s="9"/>
      <c r="P31" s="67"/>
    </row>
    <row r="32" spans="2:16" ht="15.75">
      <c r="B32" s="64"/>
      <c r="C32" s="13" t="s">
        <v>5</v>
      </c>
      <c r="D32" s="2"/>
      <c r="E32" s="36"/>
      <c r="F32" s="2"/>
      <c r="G32" s="16"/>
      <c r="H32" s="43">
        <f>IF(Salaire_Brut="","",Salaire_Brut)</f>
        <v>0</v>
      </c>
      <c r="I32" s="40"/>
      <c r="J32" s="3">
        <v>0.128</v>
      </c>
      <c r="K32" s="17"/>
      <c r="L32" s="3"/>
      <c r="M32" s="78">
        <f aca="true" t="shared" si="0" ref="M32:M37">IF(Bases_Cotisations="","",Bases_Cotisations*Taux_Patronal)</f>
        <v>0</v>
      </c>
      <c r="N32" s="85">
        <v>0.0075</v>
      </c>
      <c r="O32" s="9">
        <f>IF(Bases_Cotisations="","",Bases_Cotisations*Taux_Salarial)</f>
        <v>0</v>
      </c>
      <c r="P32" s="67"/>
    </row>
    <row r="33" spans="2:16" ht="15.75">
      <c r="B33" s="64"/>
      <c r="C33" s="13" t="s">
        <v>6</v>
      </c>
      <c r="D33" s="2"/>
      <c r="E33" s="36"/>
      <c r="F33" s="2"/>
      <c r="G33" s="16"/>
      <c r="H33" s="43">
        <f>IF(Salaire_Brut="","",Salaire_Brut)</f>
        <v>0</v>
      </c>
      <c r="I33" s="40"/>
      <c r="J33" s="3">
        <v>0.016</v>
      </c>
      <c r="K33" s="17"/>
      <c r="L33" s="3"/>
      <c r="M33" s="78">
        <f t="shared" si="0"/>
        <v>0</v>
      </c>
      <c r="N33" s="85">
        <v>0.001</v>
      </c>
      <c r="O33" s="9">
        <f>IF(Bases_Cotisations="","",Bases_Cotisations*Taux_Salarial)</f>
        <v>0</v>
      </c>
      <c r="P33" s="67"/>
    </row>
    <row r="34" spans="2:16" ht="15.75">
      <c r="B34" s="64"/>
      <c r="C34" s="13" t="s">
        <v>7</v>
      </c>
      <c r="D34" s="2"/>
      <c r="E34" s="36"/>
      <c r="F34" s="2"/>
      <c r="G34" s="16"/>
      <c r="H34" s="43">
        <f>IF(Salaire_Brut="","",IF(Salaire_Brut&gt;2589,2589,Salaire_Brut))</f>
        <v>0</v>
      </c>
      <c r="I34" s="40"/>
      <c r="J34" s="3">
        <v>0.083</v>
      </c>
      <c r="K34" s="17"/>
      <c r="L34" s="3"/>
      <c r="M34" s="78">
        <f t="shared" si="0"/>
        <v>0</v>
      </c>
      <c r="N34" s="85">
        <v>0.0665</v>
      </c>
      <c r="O34" s="9">
        <f>IF(Bases_Cotisations="","",Bases_Cotisations*Taux_Salarial)</f>
        <v>0</v>
      </c>
      <c r="P34" s="67"/>
    </row>
    <row r="35" spans="2:16" ht="15.75">
      <c r="B35" s="64"/>
      <c r="C35" s="13" t="s">
        <v>8</v>
      </c>
      <c r="D35" s="2"/>
      <c r="E35" s="36"/>
      <c r="F35" s="2"/>
      <c r="G35" s="16"/>
      <c r="H35" s="43">
        <f>IF(Salaire_Brut="","",Salaire_Brut)</f>
        <v>0</v>
      </c>
      <c r="I35" s="40"/>
      <c r="J35" s="3">
        <v>0.054</v>
      </c>
      <c r="K35" s="17"/>
      <c r="L35" s="3"/>
      <c r="M35" s="78">
        <f t="shared" si="0"/>
        <v>0</v>
      </c>
      <c r="N35" s="84"/>
      <c r="O35" s="8"/>
      <c r="P35" s="67"/>
    </row>
    <row r="36" spans="2:16" ht="15.75">
      <c r="B36" s="64"/>
      <c r="C36" s="13" t="s">
        <v>9</v>
      </c>
      <c r="D36" s="2"/>
      <c r="E36" s="36"/>
      <c r="F36" s="2"/>
      <c r="G36" s="16"/>
      <c r="H36" s="43">
        <f>IF(Salaire_Brut="","",Salaire_Brut)</f>
        <v>0</v>
      </c>
      <c r="I36" s="40"/>
      <c r="J36" s="75">
        <v>0.02</v>
      </c>
      <c r="K36" s="18"/>
      <c r="L36" s="75"/>
      <c r="M36" s="78">
        <f t="shared" si="0"/>
        <v>0</v>
      </c>
      <c r="N36" s="84"/>
      <c r="O36" s="8"/>
      <c r="P36" s="67"/>
    </row>
    <row r="37" spans="2:16" ht="15.75">
      <c r="B37" s="64"/>
      <c r="C37" s="13" t="s">
        <v>14</v>
      </c>
      <c r="D37" s="2"/>
      <c r="E37" s="36"/>
      <c r="F37" s="2"/>
      <c r="G37" s="16"/>
      <c r="H37" s="43">
        <f>IF(Salaire_Brut="","",Salaire_Brut)</f>
        <v>0</v>
      </c>
      <c r="I37" s="40"/>
      <c r="J37" s="75">
        <v>0.003</v>
      </c>
      <c r="K37" s="18"/>
      <c r="L37" s="75"/>
      <c r="M37" s="78">
        <f t="shared" si="0"/>
        <v>0</v>
      </c>
      <c r="N37" s="85"/>
      <c r="O37" s="8"/>
      <c r="P37" s="67"/>
    </row>
    <row r="38" spans="2:16" ht="15.75">
      <c r="B38" s="64"/>
      <c r="C38" s="12" t="s">
        <v>15</v>
      </c>
      <c r="D38" s="4"/>
      <c r="E38" s="26"/>
      <c r="F38" s="4"/>
      <c r="G38" s="16"/>
      <c r="H38" s="44"/>
      <c r="I38" s="41"/>
      <c r="J38" s="75"/>
      <c r="K38" s="18"/>
      <c r="L38" s="75"/>
      <c r="M38" s="78"/>
      <c r="N38" s="85"/>
      <c r="O38" s="8"/>
      <c r="P38" s="67"/>
    </row>
    <row r="39" spans="2:16" ht="15.75">
      <c r="B39" s="64"/>
      <c r="C39" s="13" t="s">
        <v>16</v>
      </c>
      <c r="D39" s="2"/>
      <c r="E39" s="36"/>
      <c r="F39" s="2"/>
      <c r="G39" s="16"/>
      <c r="H39" s="43">
        <f>IF(Salaire_Brut="","",IF(Salaire_Brut&gt;2589,2589,Salaire_Brut))</f>
        <v>0</v>
      </c>
      <c r="I39" s="40"/>
      <c r="J39" s="75">
        <v>0.001</v>
      </c>
      <c r="K39" s="18"/>
      <c r="L39" s="75"/>
      <c r="M39" s="78">
        <f>IF(Bases_Cotisations="","",Bases_Cotisations*Taux_Patronal)</f>
        <v>0</v>
      </c>
      <c r="N39" s="85"/>
      <c r="O39" s="8"/>
      <c r="P39" s="67"/>
    </row>
    <row r="40" spans="2:16" ht="15.75">
      <c r="B40" s="64"/>
      <c r="C40" s="12" t="s">
        <v>10</v>
      </c>
      <c r="D40" s="4"/>
      <c r="E40" s="26"/>
      <c r="F40" s="4"/>
      <c r="G40" s="16"/>
      <c r="H40" s="44"/>
      <c r="I40" s="41"/>
      <c r="J40" s="2"/>
      <c r="K40" s="16"/>
      <c r="L40" s="2"/>
      <c r="M40" s="78"/>
      <c r="N40" s="84"/>
      <c r="O40" s="8"/>
      <c r="P40" s="67"/>
    </row>
    <row r="41" spans="2:16" ht="15.75">
      <c r="B41" s="64"/>
      <c r="C41" s="13" t="s">
        <v>11</v>
      </c>
      <c r="D41" s="2"/>
      <c r="E41" s="36"/>
      <c r="F41" s="2"/>
      <c r="G41" s="16"/>
      <c r="H41" s="43">
        <f>IF(Salaire_Brut="","",IF(Salaire_Brut&gt;10356,10356,Salaire_Brut))</f>
        <v>0</v>
      </c>
      <c r="I41" s="40"/>
      <c r="J41" s="3">
        <v>0.0404</v>
      </c>
      <c r="K41" s="17"/>
      <c r="L41" s="3"/>
      <c r="M41" s="78">
        <f>IF(Bases_Cotisations="","",Bases_Cotisations*Taux_Patronal)</f>
        <v>0</v>
      </c>
      <c r="N41" s="85">
        <v>0.0244</v>
      </c>
      <c r="O41" s="9">
        <f>IF(Bases_Cotisations="","",Bases_Cotisations*Taux_Salarial)</f>
        <v>0</v>
      </c>
      <c r="P41" s="67"/>
    </row>
    <row r="42" spans="2:16" ht="15.75">
      <c r="B42" s="64"/>
      <c r="C42" s="12" t="s">
        <v>12</v>
      </c>
      <c r="D42" s="4"/>
      <c r="E42" s="26"/>
      <c r="F42" s="4"/>
      <c r="G42" s="16"/>
      <c r="H42" s="43">
        <f>IF(Salaire_Brut="","",IF(Salaire_Brut&gt;10356,10356,Salaire_Brut))</f>
        <v>0</v>
      </c>
      <c r="I42" s="40"/>
      <c r="J42" s="3">
        <v>0.0025</v>
      </c>
      <c r="K42" s="17"/>
      <c r="L42" s="3"/>
      <c r="M42" s="78">
        <f>IF(Bases_Cotisations="","",Bases_Cotisations*Taux_Patronal)</f>
        <v>0</v>
      </c>
      <c r="N42" s="84"/>
      <c r="O42" s="8"/>
      <c r="P42" s="67"/>
    </row>
    <row r="43" spans="2:16" ht="15.75">
      <c r="B43" s="64"/>
      <c r="C43" s="12" t="s">
        <v>19</v>
      </c>
      <c r="D43" s="4"/>
      <c r="E43" s="26"/>
      <c r="F43" s="4"/>
      <c r="G43" s="16"/>
      <c r="H43" s="44"/>
      <c r="I43" s="41"/>
      <c r="J43" s="2"/>
      <c r="K43" s="16"/>
      <c r="L43" s="2"/>
      <c r="M43" s="78"/>
      <c r="N43" s="84"/>
      <c r="O43" s="8"/>
      <c r="P43" s="67"/>
    </row>
    <row r="44" spans="2:16" ht="15.75">
      <c r="B44" s="64"/>
      <c r="C44" s="13" t="s">
        <v>70</v>
      </c>
      <c r="D44" s="2"/>
      <c r="E44" s="36"/>
      <c r="F44" s="2"/>
      <c r="G44" s="16"/>
      <c r="H44" s="43">
        <f>IF(Salaire_Brut="","",IF(Salaire_Brut&gt;2589,2589,Salaire_Brut))</f>
        <v>0</v>
      </c>
      <c r="I44" s="40"/>
      <c r="J44" s="3">
        <v>0.045</v>
      </c>
      <c r="K44" s="17"/>
      <c r="L44" s="3"/>
      <c r="M44" s="78">
        <f>IF(Bases_Cotisations="","",Bases_Cotisations*Taux_Patronal)</f>
        <v>0</v>
      </c>
      <c r="N44" s="85">
        <v>0.03</v>
      </c>
      <c r="O44" s="9">
        <f>IF(Bases_Cotisations="","",Bases_Cotisations*Taux_Salarial)</f>
        <v>0</v>
      </c>
      <c r="P44" s="67"/>
    </row>
    <row r="45" spans="2:16" ht="15.75">
      <c r="B45" s="64"/>
      <c r="C45" s="13" t="s">
        <v>71</v>
      </c>
      <c r="D45" s="2"/>
      <c r="E45" s="36"/>
      <c r="F45" s="2"/>
      <c r="G45" s="16"/>
      <c r="H45" s="43">
        <f>IF(Salaire_Brut="","",IF(Salaire_Brut&gt;7767,(7767-2589),IF(Salaire_Brut&gt;2589,Salaire_Brut-2589,"")))</f>
      </c>
      <c r="I45" s="40"/>
      <c r="J45" s="3">
        <v>0.12</v>
      </c>
      <c r="K45" s="17"/>
      <c r="L45" s="3"/>
      <c r="M45" s="78">
        <f>IF(Bases_Cotisations="","",Bases_Cotisations*Taux_Patronal)</f>
      </c>
      <c r="N45" s="85">
        <v>0.08</v>
      </c>
      <c r="O45" s="9">
        <f>IF(Bases_Cotisations="","",Bases_Cotisations*Taux_Salarial)</f>
      </c>
      <c r="P45" s="67"/>
    </row>
    <row r="46" spans="2:16" ht="15.75">
      <c r="B46" s="64"/>
      <c r="C46" s="13" t="s">
        <v>72</v>
      </c>
      <c r="D46" s="2"/>
      <c r="E46" s="36"/>
      <c r="F46" s="2"/>
      <c r="G46" s="16"/>
      <c r="H46" s="43">
        <f>IF(Salaire_Brut="","",IF(Salaire_Brut&gt;2589,2589,Salaire_Brut))</f>
        <v>0</v>
      </c>
      <c r="I46" s="40"/>
      <c r="J46" s="3">
        <v>0.012</v>
      </c>
      <c r="K46" s="17"/>
      <c r="L46" s="3"/>
      <c r="M46" s="78">
        <f>IF(Bases_Cotisations="","",Bases_Cotisations*Taux_Patronal)</f>
        <v>0</v>
      </c>
      <c r="N46" s="85">
        <v>0.008</v>
      </c>
      <c r="O46" s="9">
        <f>IF(Bases_Cotisations="","",Bases_Cotisations*Taux_Salarial)</f>
        <v>0</v>
      </c>
      <c r="P46" s="67"/>
    </row>
    <row r="47" spans="2:16" ht="15.75">
      <c r="B47" s="64"/>
      <c r="C47" s="14" t="s">
        <v>73</v>
      </c>
      <c r="D47" s="28"/>
      <c r="E47" s="34"/>
      <c r="F47" s="28"/>
      <c r="G47" s="21"/>
      <c r="H47" s="45">
        <f>IF(Salaire_Brut="","",IF(Salaire_Brut&gt;7767,(7767-2589),IF(Salaire_Brut&gt;2589,Salaire_Brut-2589,"")))</f>
      </c>
      <c r="I47" s="42"/>
      <c r="J47" s="82">
        <v>0.013</v>
      </c>
      <c r="K47" s="19"/>
      <c r="L47" s="3"/>
      <c r="M47" s="78">
        <f>IF(Bases_Cotisations="","",Bases_Cotisations*Taux_Patronal)</f>
      </c>
      <c r="N47" s="86">
        <v>0.009</v>
      </c>
      <c r="O47" s="9">
        <f>IF(Bases_Cotisations="","",Bases_Cotisations*Taux_Salarial)</f>
      </c>
      <c r="P47" s="67"/>
    </row>
    <row r="48" spans="2:16" ht="15.75">
      <c r="B48" s="64"/>
      <c r="C48" s="137" t="s">
        <v>20</v>
      </c>
      <c r="D48" s="138"/>
      <c r="E48" s="138"/>
      <c r="F48" s="138"/>
      <c r="G48" s="138"/>
      <c r="H48" s="138"/>
      <c r="I48" s="140"/>
      <c r="J48" s="140"/>
      <c r="K48" s="141"/>
      <c r="L48" s="79"/>
      <c r="M48" s="80">
        <f>SUM(M28:M47)</f>
        <v>0</v>
      </c>
      <c r="N48" s="87"/>
      <c r="O48" s="7">
        <f>SUM(O28:O47)</f>
        <v>0</v>
      </c>
      <c r="P48" s="68"/>
    </row>
    <row r="49" spans="2:16" ht="5.25" customHeight="1">
      <c r="B49" s="64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91"/>
      <c r="N49" s="92"/>
      <c r="O49" s="93"/>
      <c r="P49" s="68"/>
    </row>
    <row r="50" spans="2:16" ht="15.75">
      <c r="B50" s="64"/>
      <c r="C50" s="137" t="s">
        <v>52</v>
      </c>
      <c r="D50" s="138"/>
      <c r="E50" s="138"/>
      <c r="F50" s="139"/>
      <c r="G50" s="105"/>
      <c r="H50" s="137" t="s">
        <v>21</v>
      </c>
      <c r="I50" s="138"/>
      <c r="J50" s="138"/>
      <c r="K50" s="138"/>
      <c r="L50" s="138"/>
      <c r="M50" s="138"/>
      <c r="N50" s="139"/>
      <c r="O50" s="7">
        <f>IF(OR(Salaire_Brut="",Retenues=""),"",Salaire_Brut-Retenues+CSG_ND+CRDS_ND)</f>
        <v>0</v>
      </c>
      <c r="P50" s="68"/>
    </row>
    <row r="51" spans="2:17" ht="15.75">
      <c r="B51" s="64"/>
      <c r="C51" s="11" t="s">
        <v>53</v>
      </c>
      <c r="D51" s="33"/>
      <c r="E51" s="35" t="s">
        <v>38</v>
      </c>
      <c r="F51" s="101">
        <f>IF(Salaire_Brut="","",Salaire_Brut)</f>
        <v>0</v>
      </c>
      <c r="G51" s="37"/>
      <c r="H51" s="13" t="s">
        <v>31</v>
      </c>
      <c r="I51" s="2"/>
      <c r="J51" s="2"/>
      <c r="K51" s="2"/>
      <c r="L51" s="2" t="s">
        <v>38</v>
      </c>
      <c r="M51" s="2"/>
      <c r="N51" s="2"/>
      <c r="O51" s="8">
        <f>IF(Avantages="",0,Avantages)</f>
        <v>0</v>
      </c>
      <c r="P51" s="67"/>
      <c r="Q51" s="6"/>
    </row>
    <row r="52" spans="2:16" ht="15.75">
      <c r="B52" s="64"/>
      <c r="C52" s="13" t="s">
        <v>68</v>
      </c>
      <c r="D52" s="2"/>
      <c r="E52" s="36" t="s">
        <v>38</v>
      </c>
      <c r="F52" s="102">
        <f>IF(Retenues="","",Retenues)</f>
        <v>0</v>
      </c>
      <c r="G52" s="37"/>
      <c r="H52" s="13" t="s">
        <v>32</v>
      </c>
      <c r="I52" s="2"/>
      <c r="J52" s="2"/>
      <c r="K52" s="2"/>
      <c r="L52" s="2" t="s">
        <v>38</v>
      </c>
      <c r="M52" s="2"/>
      <c r="N52" s="2"/>
      <c r="O52" s="110"/>
      <c r="P52" s="67"/>
    </row>
    <row r="53" spans="2:16" ht="15.75">
      <c r="B53" s="64"/>
      <c r="C53" s="13" t="s">
        <v>54</v>
      </c>
      <c r="D53" s="2"/>
      <c r="E53" s="36" t="s">
        <v>38</v>
      </c>
      <c r="F53" s="102">
        <f>IF(Salaire_net_imposable="","",Salaire_net_imposable)</f>
        <v>0</v>
      </c>
      <c r="G53" s="37"/>
      <c r="H53" s="13" t="s">
        <v>33</v>
      </c>
      <c r="I53" s="2"/>
      <c r="J53" s="2"/>
      <c r="K53" s="2"/>
      <c r="L53" s="2" t="s">
        <v>38</v>
      </c>
      <c r="M53" s="2"/>
      <c r="N53" s="2"/>
      <c r="O53" s="110"/>
      <c r="P53" s="67"/>
    </row>
    <row r="54" spans="2:16" ht="15.75">
      <c r="B54" s="64"/>
      <c r="C54" s="13" t="s">
        <v>55</v>
      </c>
      <c r="D54" s="2"/>
      <c r="E54" s="36" t="s">
        <v>38</v>
      </c>
      <c r="F54" s="103">
        <f>IF(Heures_Base="","",SUM(H17:H20))</f>
      </c>
      <c r="G54" s="37"/>
      <c r="H54" s="13" t="s">
        <v>34</v>
      </c>
      <c r="I54" s="2"/>
      <c r="J54" s="2"/>
      <c r="K54" s="2"/>
      <c r="L54" s="2" t="s">
        <v>38</v>
      </c>
      <c r="M54" s="2"/>
      <c r="N54" s="2"/>
      <c r="O54" s="111"/>
      <c r="P54" s="67"/>
    </row>
    <row r="55" spans="2:16" ht="15.75">
      <c r="B55" s="64"/>
      <c r="C55" s="14" t="s">
        <v>56</v>
      </c>
      <c r="D55" s="28"/>
      <c r="E55" s="34" t="s">
        <v>38</v>
      </c>
      <c r="F55" s="104">
        <f>IF(Part_Patronale="","",Part_Patronale)</f>
        <v>0</v>
      </c>
      <c r="G55" s="37"/>
      <c r="H55" s="137" t="s">
        <v>35</v>
      </c>
      <c r="I55" s="138"/>
      <c r="J55" s="138"/>
      <c r="K55" s="138"/>
      <c r="L55" s="138"/>
      <c r="M55" s="138"/>
      <c r="N55" s="139"/>
      <c r="O55" s="7">
        <f>IF(OR(Salaire_Brut="",Retenues=""),"",Salaire_Brut-Retenues-O51-O52-O53+O54)</f>
        <v>0</v>
      </c>
      <c r="P55" s="67"/>
    </row>
    <row r="56" spans="2:16" ht="15.75" customHeight="1">
      <c r="B56" s="64"/>
      <c r="C56" s="145" t="s">
        <v>57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67"/>
    </row>
    <row r="57" spans="2:16" ht="5.25" customHeight="1" thickBot="1">
      <c r="B57" s="69"/>
      <c r="C57" s="70"/>
      <c r="D57" s="70"/>
      <c r="E57" s="71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2"/>
    </row>
  </sheetData>
  <sheetProtection sheet="1" objects="1" scenarios="1"/>
  <mergeCells count="39">
    <mergeCell ref="C56:O56"/>
    <mergeCell ref="L4:M4"/>
    <mergeCell ref="H22:N22"/>
    <mergeCell ref="H23:N23"/>
    <mergeCell ref="H24:N24"/>
    <mergeCell ref="J6:O6"/>
    <mergeCell ref="F8:H8"/>
    <mergeCell ref="F10:H10"/>
    <mergeCell ref="F11:H11"/>
    <mergeCell ref="C6:H6"/>
    <mergeCell ref="F7:H7"/>
    <mergeCell ref="H55:N55"/>
    <mergeCell ref="C48:K48"/>
    <mergeCell ref="C50:F50"/>
    <mergeCell ref="H50:N50"/>
    <mergeCell ref="J7:K7"/>
    <mergeCell ref="J13:K13"/>
    <mergeCell ref="J12:K12"/>
    <mergeCell ref="J11:K11"/>
    <mergeCell ref="J10:K10"/>
    <mergeCell ref="C4:H4"/>
    <mergeCell ref="N27:O27"/>
    <mergeCell ref="C27:H27"/>
    <mergeCell ref="J4:K4"/>
    <mergeCell ref="M12:O12"/>
    <mergeCell ref="J17:L17"/>
    <mergeCell ref="J20:L20"/>
    <mergeCell ref="J19:L19"/>
    <mergeCell ref="J18:L18"/>
    <mergeCell ref="I27:M27"/>
    <mergeCell ref="J8:K8"/>
    <mergeCell ref="M7:O7"/>
    <mergeCell ref="M8:O8"/>
    <mergeCell ref="M11:O11"/>
    <mergeCell ref="F13:H13"/>
    <mergeCell ref="C15:F15"/>
    <mergeCell ref="H15:O15"/>
    <mergeCell ref="M10:O10"/>
    <mergeCell ref="F12:H12"/>
  </mergeCells>
  <printOptions horizontalCentered="1" verticalCentered="1"/>
  <pageMargins left="0.1968503937007874" right="0.1968503937007874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cp:lastPrinted>2006-08-26T08:28:51Z</cp:lastPrinted>
  <dcterms:created xsi:type="dcterms:W3CDTF">2006-08-25T14:52:59Z</dcterms:created>
  <dcterms:modified xsi:type="dcterms:W3CDTF">2006-08-31T07:08:30Z</dcterms:modified>
  <cp:category/>
  <cp:version/>
  <cp:contentType/>
  <cp:contentStatus/>
</cp:coreProperties>
</file>