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comments5.xml><?xml version="1.0" encoding="utf-8"?>
<comments xmlns="http://schemas.openxmlformats.org/spreadsheetml/2006/main">
  <authors>
    <author>Carlos JANUARIO</author>
  </authors>
  <commentList>
    <comment ref="G6" authorId="0">
      <text>
        <r>
          <rPr>
            <b/>
            <sz val="10"/>
            <rFont val="Times New Roman"/>
            <family val="1"/>
          </rPr>
          <t>12 500 x 12 % = 1 500 €.</t>
        </r>
      </text>
    </comment>
    <comment ref="G5" authorId="0">
      <text>
        <r>
          <rPr>
            <b/>
            <sz val="10"/>
            <rFont val="Times New Roman"/>
            <family val="1"/>
          </rPr>
          <t>12 500 - 1 500 = 11 000 €.</t>
        </r>
      </text>
    </comment>
    <comment ref="G10" authorId="0">
      <text>
        <r>
          <rPr>
            <b/>
            <sz val="10"/>
            <rFont val="Times New Roman"/>
            <family val="1"/>
          </rPr>
          <t>11 000 x 8 % x 9/12 = 660 €.</t>
        </r>
      </text>
    </comment>
    <comment ref="F15" authorId="0">
      <text>
        <r>
          <rPr>
            <b/>
            <sz val="10"/>
            <rFont val="Times New Roman"/>
            <family val="1"/>
          </rPr>
          <t>11 000 x 8 % x 3/12 = 220 €.</t>
        </r>
      </text>
    </comment>
    <comment ref="G17" authorId="0">
      <text>
        <r>
          <rPr>
            <b/>
            <sz val="10"/>
            <rFont val="Times New Roman"/>
            <family val="1"/>
          </rPr>
          <t>11 000 x 8 % = 880 €.</t>
        </r>
      </text>
    </comment>
    <comment ref="F16" authorId="0">
      <text>
        <r>
          <rPr>
            <b/>
            <sz val="10"/>
            <rFont val="Times New Roman"/>
            <family val="1"/>
          </rPr>
          <t>11 000 x 8 % x 9/12 = 660 €.</t>
        </r>
      </text>
    </comment>
  </commentList>
</comments>
</file>

<file path=xl/comments6.xml><?xml version="1.0" encoding="utf-8"?>
<comments xmlns="http://schemas.openxmlformats.org/spreadsheetml/2006/main">
  <authors>
    <author>Carlos JANUARIO</author>
  </authors>
  <commentList>
    <comment ref="F4" authorId="0">
      <text>
        <r>
          <rPr>
            <b/>
            <sz val="10"/>
            <rFont val="Times New Roman"/>
            <family val="1"/>
          </rPr>
          <t>14 965,38 x 8 % x 3/12 = 299,30 €.</t>
        </r>
      </text>
    </comment>
    <comment ref="F5" authorId="0">
      <text>
        <r>
          <rPr>
            <b/>
            <sz val="10"/>
            <rFont val="Times New Roman"/>
            <family val="1"/>
          </rPr>
          <t>14 968,38 x 8 % x 9/12 = 897,93 €.</t>
        </r>
      </text>
    </comment>
    <comment ref="G6" authorId="0">
      <text>
        <r>
          <rPr>
            <b/>
            <sz val="10"/>
            <rFont val="Times New Roman"/>
            <family val="1"/>
          </rPr>
          <t>14 965,38 x 8% =1 197,23 €.</t>
        </r>
      </text>
    </comment>
    <comment ref="F7" authorId="0">
      <text>
        <r>
          <rPr>
            <b/>
            <sz val="10"/>
            <rFont val="Times New Roman"/>
            <family val="1"/>
          </rPr>
          <t>16 162,61 x 8 % x 3/12 = 323,25 €.</t>
        </r>
      </text>
    </comment>
    <comment ref="F9" authorId="0">
      <text>
        <r>
          <rPr>
            <b/>
            <sz val="10"/>
            <rFont val="Times New Roman"/>
            <family val="1"/>
          </rPr>
          <t>16 162,61 + 323,25 = 16 485,86 €.</t>
        </r>
      </text>
    </comment>
    <comment ref="G12" authorId="0">
      <text>
        <r>
          <rPr>
            <b/>
            <sz val="10"/>
            <rFont val="Times New Roman"/>
            <family val="1"/>
          </rPr>
          <t>(5 162,61 + 323,25) x 12 % = 658,30 €.</t>
        </r>
      </text>
    </comment>
  </commentList>
</comments>
</file>

<file path=xl/sharedStrings.xml><?xml version="1.0" encoding="utf-8"?>
<sst xmlns="http://schemas.openxmlformats.org/spreadsheetml/2006/main" count="1061" uniqueCount="867">
  <si>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</si>
  <si>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</si>
  <si>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</si>
  <si>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</si>
  <si>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</si>
  <si>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</si>
  <si>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</si>
  <si>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</si>
  <si>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</si>
  <si>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</si>
  <si>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</si>
  <si>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</si>
  <si>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</si>
  <si>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</si>
  <si>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</si>
  <si>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</si>
  <si>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</si>
  <si>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</si>
  <si>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</si>
  <si>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</si>
  <si>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</si>
  <si>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</si>
  <si>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</si>
  <si>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</si>
  <si>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</si>
  <si>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</si>
  <si>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</si>
  <si>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</si>
  <si>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</si>
  <si>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</si>
  <si>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</si>
  <si>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</si>
  <si>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</si>
  <si>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</si>
  <si>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</si>
  <si>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</si>
  <si>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</si>
  <si>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</si>
  <si>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</si>
  <si>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</si>
  <si>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</si>
  <si>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</si>
  <si>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</si>
  <si>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</si>
  <si>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</si>
  <si>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</si>
  <si>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</si>
  <si>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</si>
  <si>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</si>
  <si>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</si>
  <si>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</si>
  <si>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</si>
  <si>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</si>
  <si>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</si>
  <si>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</si>
  <si>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</si>
  <si>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</si>
  <si>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</si>
  <si>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</si>
  <si>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</si>
  <si>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</si>
  <si>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</si>
  <si>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</si>
  <si>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</si>
  <si>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</si>
  <si>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</si>
  <si>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</si>
  <si>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</si>
  <si>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</si>
  <si>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</si>
  <si>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</si>
  <si>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</si>
  <si>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</si>
  <si>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</si>
  <si>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</si>
  <si>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</si>
  <si>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</si>
  <si>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</si>
  <si>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</si>
  <si>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</si>
  <si>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</si>
  <si>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</si>
  <si>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</si>
  <si>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</si>
  <si>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</si>
  <si>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</si>
  <si>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</si>
  <si>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</si>
  <si>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</si>
  <si>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</si>
  <si>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</si>
  <si>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</si>
  <si>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</si>
  <si>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</si>
  <si>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</si>
  <si>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</si>
  <si>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</si>
  <si>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</si>
  <si>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</si>
  <si>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</si>
  <si>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</si>
  <si>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</si>
  <si>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</si>
  <si>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</si>
  <si>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</si>
  <si>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</si>
  <si>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</si>
  <si>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</si>
  <si>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</si>
  <si>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</si>
  <si>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</si>
  <si>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</si>
  <si>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</si>
  <si>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</si>
  <si>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</si>
  <si>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</si>
  <si>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</si>
  <si>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</si>
  <si>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</si>
  <si>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</si>
  <si>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</si>
  <si>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</si>
  <si>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</si>
  <si>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</si>
  <si>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</si>
  <si>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</si>
  <si>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</si>
  <si>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</si>
  <si>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</si>
  <si>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</si>
  <si>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</si>
  <si>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</si>
  <si>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</si>
  <si>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</si>
  <si>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</si>
  <si>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</si>
  <si>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</si>
  <si>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</si>
  <si>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</si>
  <si>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</si>
  <si>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</si>
  <si>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</si>
  <si>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</si>
  <si>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</si>
  <si>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</si>
  <si>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</si>
  <si>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</si>
  <si>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</si>
  <si>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</si>
  <si>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</si>
  <si>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</si>
  <si>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</si>
  <si>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</si>
  <si>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</si>
  <si>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</si>
  <si>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</si>
  <si>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</si>
  <si>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</si>
  <si>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</si>
  <si>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</si>
  <si>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</si>
  <si>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</si>
  <si>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</si>
  <si>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</si>
  <si>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</si>
  <si>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</si>
  <si>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</si>
  <si>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</si>
  <si>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</si>
  <si>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</si>
  <si>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</si>
  <si>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</si>
  <si>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</si>
  <si>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</si>
  <si>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</si>
  <si>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</si>
  <si>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</si>
  <si>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</si>
  <si>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</si>
  <si>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</si>
  <si>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</si>
  <si>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</si>
  <si>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</si>
  <si>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</si>
  <si>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</si>
  <si>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</si>
  <si>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</si>
  <si>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</si>
  <si>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</si>
  <si>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</si>
  <si>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</si>
  <si>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</si>
  <si>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</si>
  <si>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</si>
  <si>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</si>
  <si>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</si>
  <si>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</si>
  <si>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</si>
  <si>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</si>
  <si>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</si>
  <si>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</si>
  <si>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</si>
  <si>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</si>
  <si>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</si>
  <si>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</si>
  <si>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</si>
  <si>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</si>
  <si>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</si>
  <si>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</si>
  <si>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</si>
  <si>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</si>
  <si>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</si>
  <si>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</si>
  <si>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</si>
  <si>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</si>
  <si>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</si>
  <si>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</si>
  <si>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</si>
  <si>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</si>
  <si>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</si>
  <si>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</si>
  <si>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</si>
  <si>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</si>
  <si>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</si>
  <si>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</si>
  <si>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</si>
  <si>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</si>
  <si>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</si>
  <si>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</si>
  <si>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</si>
  <si>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</si>
  <si>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</si>
  <si>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</si>
  <si>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</si>
  <si>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</si>
  <si>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</si>
  <si>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</si>
  <si>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</si>
  <si>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</si>
  <si>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</si>
  <si>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</si>
  <si>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</si>
  <si>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</si>
  <si>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</si>
  <si>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</si>
  <si>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</si>
  <si>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</si>
  <si>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</si>
  <si>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</si>
  <si>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</si>
  <si>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</si>
  <si>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</si>
  <si>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</si>
  <si>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</si>
  <si>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</si>
  <si>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</si>
  <si>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</si>
  <si>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</si>
  <si>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</si>
  <si>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</si>
  <si>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</si>
  <si>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</si>
  <si>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</si>
  <si>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</si>
  <si>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</si>
  <si>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</si>
  <si>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</si>
  <si>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</si>
  <si>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</si>
  <si>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</si>
  <si>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</si>
  <si>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</si>
  <si>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</si>
  <si>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</si>
  <si>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</si>
  <si>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</si>
  <si>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</si>
  <si>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</si>
  <si>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</si>
  <si>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</si>
  <si>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</si>
  <si>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</si>
  <si>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</si>
  <si>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</si>
  <si>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</si>
  <si>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</si>
  <si>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</si>
  <si>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</si>
  <si>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</si>
  <si>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</si>
  <si>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</si>
  <si>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</si>
  <si>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</si>
  <si>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</si>
  <si>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</si>
  <si>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</si>
  <si>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</si>
  <si>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</si>
  <si>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</si>
  <si>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</si>
  <si>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</si>
  <si>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</si>
  <si>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</si>
  <si>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</si>
  <si>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</si>
  <si>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</si>
  <si>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</si>
  <si>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</si>
  <si>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</si>
  <si>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</si>
  <si>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</si>
  <si>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</si>
  <si>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</si>
  <si>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</si>
  <si>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</si>
  <si>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</si>
  <si>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</si>
  <si>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</si>
  <si>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</si>
  <si>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</si>
  <si>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</si>
  <si>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</si>
  <si>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</si>
  <si>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</si>
  <si>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</si>
  <si>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</si>
  <si>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</si>
  <si>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</si>
  <si>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</si>
  <si>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</si>
  <si>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</si>
  <si>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</si>
  <si>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</si>
  <si>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</si>
  <si>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</si>
  <si>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</si>
  <si>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</si>
  <si>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</si>
  <si>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</si>
  <si>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</si>
  <si>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</si>
  <si>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</si>
  <si>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</si>
  <si>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</si>
  <si>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</si>
  <si>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</si>
  <si>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</si>
  <si>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</si>
  <si>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</si>
  <si>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</si>
  <si>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</si>
  <si>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</si>
  <si>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</si>
  <si>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</si>
  <si>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</si>
  <si>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</si>
  <si>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</si>
  <si>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</si>
  <si>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</si>
  <si>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</si>
  <si>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</si>
  <si>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</si>
  <si>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</si>
  <si>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</si>
  <si>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</si>
  <si>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</si>
  <si>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</si>
  <si>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</si>
  <si>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</si>
  <si>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</si>
  <si>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</si>
  <si>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</si>
  <si>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</si>
  <si>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</si>
  <si>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</si>
  <si>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</si>
  <si>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</si>
  <si>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</si>
  <si>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</si>
  <si>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</si>
  <si>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</si>
  <si>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</si>
  <si>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</si>
  <si>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</si>
  <si>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</si>
  <si>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</si>
  <si>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</si>
  <si>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</si>
  <si>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</si>
  <si>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</si>
  <si>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</si>
  <si>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</si>
  <si>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</si>
  <si>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</si>
  <si>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</si>
  <si>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</si>
  <si>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</si>
  <si>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</si>
  <si>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</si>
  <si>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</si>
  <si>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</si>
  <si>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</si>
  <si>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</si>
  <si>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</si>
  <si>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</si>
  <si>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</si>
  <si>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</si>
  <si>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</si>
  <si>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</si>
  <si>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</si>
  <si>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</si>
  <si>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</si>
  <si>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</si>
  <si>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</si>
  <si>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</si>
  <si>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</si>
  <si>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</si>
  <si>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</si>
  <si>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</si>
  <si>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</si>
  <si>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</si>
  <si>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</si>
  <si>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</si>
  <si>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</si>
  <si>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</si>
  <si>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</si>
  <si>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</si>
  <si>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</si>
  <si>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</si>
  <si>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</si>
  <si>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</si>
  <si>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</si>
  <si>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</si>
  <si>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</si>
  <si>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</si>
  <si>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</si>
  <si>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</si>
  <si>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</si>
  <si>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</si>
  <si>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</si>
  <si>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</si>
  <si>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</si>
  <si>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</si>
  <si>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</si>
  <si>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</si>
  <si>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</si>
  <si>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</si>
  <si>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</si>
  <si>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</si>
  <si>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</si>
  <si>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</si>
  <si>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</si>
  <si>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</si>
  <si>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</si>
  <si>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</si>
  <si>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</si>
  <si>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</si>
  <si>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</si>
  <si>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</si>
  <si>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</si>
  <si>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</si>
  <si>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</si>
  <si>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</si>
  <si>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</si>
  <si>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</si>
  <si>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</si>
  <si>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</si>
  <si>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</si>
  <si>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</si>
  <si>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</si>
  <si>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</si>
  <si>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</si>
  <si>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</si>
  <si>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</si>
  <si>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</si>
  <si>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</si>
  <si>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</si>
  <si>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</si>
  <si>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</si>
  <si>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</si>
  <si>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</si>
  <si>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</si>
  <si>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</si>
  <si>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</si>
  <si>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</si>
  <si>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</si>
  <si>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</si>
  <si>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</si>
  <si>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</si>
  <si>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</si>
  <si>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</si>
  <si>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</si>
  <si>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</si>
  <si>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</si>
  <si>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</si>
  <si>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</si>
  <si>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</si>
  <si>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</si>
  <si>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</si>
  <si>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</si>
  <si>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</si>
  <si>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</si>
  <si>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</si>
  <si>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</si>
  <si>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</si>
  <si>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</si>
  <si>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</si>
  <si>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</si>
  <si>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</si>
  <si>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</si>
  <si>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</si>
  <si>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</si>
  <si>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</si>
  <si>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</si>
  <si>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</si>
  <si>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</si>
  <si>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</si>
  <si>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</si>
  <si>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</si>
  <si>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</si>
  <si>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</si>
  <si>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</si>
  <si>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</si>
  <si>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</si>
  <si>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</si>
  <si>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</si>
  <si>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</si>
  <si>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</si>
  <si>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</si>
  <si>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</si>
  <si>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</si>
  <si>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</si>
  <si>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</si>
  <si>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</si>
  <si>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</si>
  <si>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</si>
  <si>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</si>
  <si>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</si>
  <si>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</si>
  <si>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</si>
  <si>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</si>
  <si>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</si>
  <si>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</si>
  <si>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</si>
  <si>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</si>
  <si>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</si>
  <si>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</si>
  <si>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</si>
  <si>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</si>
  <si>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</si>
  <si>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</si>
  <si>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</si>
  <si>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</si>
  <si>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</si>
  <si>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</si>
  <si>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</si>
  <si>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</si>
  <si>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</si>
  <si>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</si>
  <si>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</si>
  <si>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</si>
  <si>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</si>
  <si>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</si>
  <si>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</si>
  <si>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</si>
  <si>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</si>
  <si>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</si>
  <si>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</si>
  <si>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</si>
  <si>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</si>
  <si>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</si>
  <si>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</si>
  <si>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</si>
  <si>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</si>
  <si>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</si>
  <si>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</si>
  <si>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</si>
  <si>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</si>
  <si>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</si>
  <si>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</si>
  <si>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</si>
  <si>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</si>
  <si>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</si>
  <si>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</si>
  <si>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</si>
  <si>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</si>
  <si>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</si>
  <si>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</si>
  <si>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</si>
  <si>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</si>
  <si>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</si>
  <si>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</si>
  <si>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</si>
  <si>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</si>
  <si>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</si>
  <si>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</si>
  <si>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</si>
  <si>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</si>
  <si>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</si>
  <si>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</si>
  <si>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</si>
  <si>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</si>
  <si>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</si>
  <si>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</si>
  <si>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</si>
  <si>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</si>
  <si>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</si>
  <si>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</si>
  <si>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</si>
  <si>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</si>
  <si>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</si>
  <si>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</si>
  <si>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</si>
  <si>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</si>
  <si>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</si>
  <si>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</si>
  <si>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</si>
  <si>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</si>
  <si>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</si>
  <si>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</si>
  <si>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</si>
  <si>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</si>
  <si>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</si>
  <si>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</si>
  <si>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</si>
  <si>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</si>
  <si>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</si>
  <si>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</si>
  <si>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</si>
  <si>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</si>
  <si>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</si>
  <si>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</si>
  <si>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</si>
  <si>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</si>
  <si>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</si>
  <si>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</si>
  <si>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</si>
  <si>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</si>
  <si>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</si>
  <si>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</si>
  <si>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</si>
  <si>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</si>
  <si>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</si>
  <si>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</si>
  <si>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</si>
  <si>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</si>
  <si>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</si>
  <si>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</si>
  <si>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</si>
  <si>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</si>
  <si>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</si>
  <si>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</si>
  <si>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</si>
  <si>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</si>
  <si>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</si>
  <si>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</si>
  <si>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</si>
  <si>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</si>
  <si>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</si>
  <si>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</si>
  <si>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</si>
  <si>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</si>
  <si>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</si>
  <si>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</si>
  <si>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</si>
  <si>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</si>
  <si>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</si>
  <si>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</si>
  <si>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</si>
  <si>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</si>
  <si>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</si>
  <si>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</si>
  <si>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</si>
  <si>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</si>
  <si>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</si>
  <si>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</si>
  <si>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</si>
  <si>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</si>
  <si>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</si>
  <si>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</si>
  <si>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</si>
  <si>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</si>
  <si>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</si>
  <si>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</si>
  <si>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</si>
  <si>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</si>
  <si>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</si>
  <si>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</si>
  <si>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</si>
  <si>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</si>
  <si>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</si>
  <si>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</si>
  <si>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</si>
  <si>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</si>
  <si>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</si>
  <si>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</si>
  <si>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</si>
  <si>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</si>
  <si>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</si>
  <si>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</si>
  <si>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</si>
  <si>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</si>
  <si>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</si>
  <si>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</si>
  <si>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</si>
  <si>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</si>
  <si>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</si>
  <si>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</si>
  <si>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</si>
  <si>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</si>
  <si>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</si>
  <si>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</si>
  <si>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</si>
  <si>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</si>
  <si>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</si>
  <si>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</si>
  <si>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</si>
  <si>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</si>
  <si>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</si>
  <si>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</si>
  <si>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</si>
  <si>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</si>
  <si>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</si>
  <si>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</si>
  <si>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</si>
  <si>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</si>
  <si>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</si>
  <si>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</si>
  <si>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</si>
  <si>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</si>
  <si>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</si>
  <si>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</si>
  <si>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</si>
  <si>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</si>
  <si>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</si>
  <si>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</si>
  <si>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</si>
  <si>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</si>
  <si>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</si>
  <si>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</si>
  <si>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</si>
  <si>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</si>
  <si>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</si>
  <si>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</si>
  <si>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</si>
  <si>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</si>
  <si>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</si>
  <si>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</si>
  <si>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</si>
  <si>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</si>
  <si>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</si>
  <si>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</si>
  <si>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</si>
  <si>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</si>
  <si>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</si>
  <si>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</si>
  <si>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</si>
  <si>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</si>
  <si>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</si>
  <si>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</si>
  <si>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</si>
  <si>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</si>
  <si>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</si>
  <si>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</si>
  <si>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</si>
  <si>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</si>
  <si>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</si>
  <si>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</si>
  <si>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</si>
  <si>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</si>
  <si>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</si>
  <si>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</si>
  <si>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</si>
  <si>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</si>
  <si>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</si>
  <si>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</si>
  <si>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</si>
  <si>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</si>
  <si>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</si>
  <si>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</si>
  <si>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</si>
  <si>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</si>
  <si>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</si>
  <si>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</si>
  <si>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</si>
  <si>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</si>
  <si>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</si>
  <si>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</si>
  <si>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</si>
  <si>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</si>
  <si>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</si>
  <si>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</si>
  <si>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</si>
  <si>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</si>
  <si>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</si>
  <si>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</si>
  <si>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</si>
  <si>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</si>
  <si>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</si>
  <si>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</si>
  <si>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</si>
  <si>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</si>
  <si>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</si>
  <si>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</si>
  <si>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</si>
  <si>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</si>
  <si>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</si>
  <si>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</si>
  <si>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</si>
  <si>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</si>
  <si>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</si>
  <si>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</si>
  <si>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</si>
  <si>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</si>
  <si>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</si>
  <si>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</si>
  <si>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</si>
  <si>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</si>
  <si>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</si>
  <si>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</si>
  <si>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</si>
  <si>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</si>
  <si>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</si>
  <si>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</si>
  <si>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</si>
  <si>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</si>
  <si>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</si>
  <si>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</si>
  <si>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</si>
  <si>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</si>
  <si>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</si>
  <si>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NADREAU</t>
  </si>
  <si>
    <t>Bordereau de saisie - Journal unique Année N+1 - SA NADREAU</t>
  </si>
  <si>
    <t>Fonds initial</t>
  </si>
  <si>
    <t xml:space="preserve">Durée </t>
  </si>
  <si>
    <t xml:space="preserve">Taux d'intérêt </t>
  </si>
  <si>
    <t>Périodes</t>
  </si>
  <si>
    <t>Capital initial</t>
  </si>
  <si>
    <t>Intérêts</t>
  </si>
  <si>
    <t>01/04/N+1 au 30/03/N+2</t>
  </si>
  <si>
    <t>01/04/N+2 au 30/03/N+3</t>
  </si>
  <si>
    <t>01/04/N+3 au 30/03/N+4</t>
  </si>
  <si>
    <t>01/04/N+4 au 30/03/N+5</t>
  </si>
  <si>
    <t>01/04/N+5 au 30/03/N+6</t>
  </si>
  <si>
    <t>Bordereau de saisie - Journal unique Année N+2 - SA NADREAU</t>
  </si>
  <si>
    <t>N+2</t>
  </si>
  <si>
    <t>Bordereau de saisie - Journal unique Année N+6 - SA NADREAU</t>
  </si>
  <si>
    <t>N+6</t>
  </si>
  <si>
    <t>Réserve spéciale de participation N</t>
  </si>
  <si>
    <t>Virement dans les charges de l'exercice</t>
  </si>
  <si>
    <t>Capital
+ intérêts</t>
  </si>
  <si>
    <t>Fonds de participation - Intérêts capitalisés - SA NADREAU</t>
  </si>
  <si>
    <t>5 ans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</si>
  <si>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</si>
  <si>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</si>
  <si>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</si>
  <si>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</si>
  <si>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</si>
  <si>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t>Participation due aux salariés au titre de l'exercice N - SA NADREAU</t>
  </si>
  <si>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</si>
  <si>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t>Approbation de la participation par l'Assemblée Générale
Prélèvements sociaux</t>
  </si>
  <si>
    <t>Intérêts courus sur participation des salariés aux résultats</t>
  </si>
  <si>
    <t>Affectation de réserve spéciale de participation</t>
  </si>
  <si>
    <t>Intérêts courus sur fonds de participation</t>
  </si>
  <si>
    <t xml:space="preserve">Affectation aux comptes courants </t>
  </si>
  <si>
    <t>Virements en comptes courant</t>
  </si>
  <si>
    <t>Intérêts du 01/04/N au 30/06/N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</si>
</sst>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5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46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6" xfId="0" applyNumberFormat="1" applyFont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4" fontId="1" fillId="8" borderId="13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8" borderId="11" xfId="0" applyNumberFormat="1" applyFont="1" applyFill="1" applyBorder="1" applyAlignment="1">
      <alignment vertical="center"/>
    </xf>
    <xf numFmtId="4" fontId="1" fillId="46" borderId="16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3" fillId="16" borderId="37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10" fontId="3" fillId="0" borderId="39" xfId="0" applyNumberFormat="1" applyFont="1" applyBorder="1" applyAlignment="1">
      <alignment horizontal="right" vertical="center" indent="1"/>
    </xf>
    <xf numFmtId="175" fontId="3" fillId="0" borderId="39" xfId="0" applyNumberFormat="1" applyFont="1" applyBorder="1" applyAlignment="1">
      <alignment horizontal="right" vertical="center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39" xfId="0" applyNumberFormat="1" applyFont="1" applyBorder="1" applyAlignment="1">
      <alignment horizontal="right" indent="1"/>
    </xf>
    <xf numFmtId="0" fontId="1" fillId="0" borderId="32" xfId="0" applyFont="1" applyBorder="1" applyAlignment="1">
      <alignment/>
    </xf>
    <xf numFmtId="172" fontId="3" fillId="0" borderId="39" xfId="0" applyNumberFormat="1" applyFont="1" applyBorder="1" applyAlignment="1">
      <alignment horizontal="right" indent="1"/>
    </xf>
    <xf numFmtId="168" fontId="1" fillId="0" borderId="25" xfId="0" applyNumberFormat="1" applyFont="1" applyFill="1" applyBorder="1" applyAlignment="1" applyProtection="1">
      <alignment horizontal="center" vertical="top"/>
      <protection/>
    </xf>
    <xf numFmtId="0" fontId="3" fillId="15" borderId="40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3" fillId="15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32" xfId="0" applyFont="1" applyBorder="1" applyAlignment="1">
      <alignment horizontal="right" indent="1"/>
    </xf>
    <xf numFmtId="165" fontId="3" fillId="15" borderId="28" xfId="0" applyNumberFormat="1" applyFont="1" applyFill="1" applyBorder="1" applyAlignment="1" applyProtection="1">
      <alignment horizontal="center"/>
      <protection/>
    </xf>
    <xf numFmtId="165" fontId="3" fillId="15" borderId="29" xfId="0" applyNumberFormat="1" applyFont="1" applyFill="1" applyBorder="1" applyAlignment="1" applyProtection="1">
      <alignment horizontal="center"/>
      <protection/>
    </xf>
    <xf numFmtId="165" fontId="3" fillId="15" borderId="30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15" borderId="40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3" fillId="16" borderId="44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84">
      <selection activeCell="B118" sqref="B11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861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showGridLines="0" tabSelected="1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3" width="22.7109375" style="2" customWidth="1"/>
    <col min="4" max="4" width="16.7109375" style="2" customWidth="1"/>
    <col min="5" max="7" width="15.7109375" style="2" customWidth="1"/>
    <col min="8" max="8" width="3.7109375" style="2" customWidth="1"/>
    <col min="9" max="16384" width="11.421875" style="2" customWidth="1"/>
  </cols>
  <sheetData>
    <row r="1" ht="16.5" thickBot="1"/>
    <row r="2" spans="2:8" ht="16.5" thickBot="1">
      <c r="B2" s="144" t="s">
        <v>858</v>
      </c>
      <c r="C2" s="145"/>
      <c r="D2" s="145"/>
      <c r="E2" s="145"/>
      <c r="F2" s="145"/>
      <c r="G2" s="145"/>
      <c r="H2" s="146"/>
    </row>
    <row r="3" spans="2:8" ht="16.5" thickBot="1">
      <c r="B3" s="136"/>
      <c r="C3" s="137"/>
      <c r="D3" s="137"/>
      <c r="E3" s="137"/>
      <c r="F3" s="137"/>
      <c r="G3" s="137"/>
      <c r="H3" s="138"/>
    </row>
    <row r="4" spans="2:8" ht="16.5" thickBot="1">
      <c r="B4" s="115"/>
      <c r="C4" s="139" t="s">
        <v>853</v>
      </c>
      <c r="D4" s="140">
        <v>150000</v>
      </c>
      <c r="E4" s="104"/>
      <c r="F4" s="104"/>
      <c r="G4" s="104"/>
      <c r="H4" s="141"/>
    </row>
    <row r="5" spans="2:8" ht="16.5" thickBot="1">
      <c r="B5" s="115"/>
      <c r="C5" s="104"/>
      <c r="D5" s="104"/>
      <c r="E5" s="104"/>
      <c r="F5" s="104"/>
      <c r="G5" s="104"/>
      <c r="H5" s="141"/>
    </row>
    <row r="6" spans="2:8" ht="16.5" thickBot="1">
      <c r="B6" s="115"/>
      <c r="C6" s="139" t="s">
        <v>854</v>
      </c>
      <c r="D6" s="140">
        <v>2000000</v>
      </c>
      <c r="E6" s="104"/>
      <c r="F6" s="104"/>
      <c r="G6" s="104"/>
      <c r="H6" s="141"/>
    </row>
    <row r="7" spans="2:8" ht="16.5" thickBot="1">
      <c r="B7" s="115"/>
      <c r="C7" s="104"/>
      <c r="D7" s="104"/>
      <c r="E7" s="104"/>
      <c r="F7" s="104"/>
      <c r="G7" s="104"/>
      <c r="H7" s="141"/>
    </row>
    <row r="8" spans="2:8" ht="16.5" thickBot="1">
      <c r="B8" s="115"/>
      <c r="C8" s="139" t="s">
        <v>855</v>
      </c>
      <c r="D8" s="140">
        <v>3000000</v>
      </c>
      <c r="E8" s="104"/>
      <c r="F8" s="104"/>
      <c r="G8" s="104"/>
      <c r="H8" s="141"/>
    </row>
    <row r="9" spans="2:8" ht="16.5" thickBot="1">
      <c r="B9" s="115"/>
      <c r="C9" s="139"/>
      <c r="D9" s="104"/>
      <c r="E9" s="104"/>
      <c r="F9" s="104"/>
      <c r="G9" s="104"/>
      <c r="H9" s="141"/>
    </row>
    <row r="10" spans="2:8" ht="16.5" thickBot="1">
      <c r="B10" s="115"/>
      <c r="C10" s="139" t="s">
        <v>856</v>
      </c>
      <c r="D10" s="140">
        <v>6000000</v>
      </c>
      <c r="E10" s="104"/>
      <c r="F10" s="104"/>
      <c r="G10" s="104"/>
      <c r="H10" s="141"/>
    </row>
    <row r="11" spans="2:8" ht="15.75">
      <c r="B11" s="115"/>
      <c r="C11" s="104"/>
      <c r="D11" s="104"/>
      <c r="E11" s="104"/>
      <c r="F11" s="104"/>
      <c r="G11" s="104"/>
      <c r="H11" s="141"/>
    </row>
    <row r="12" spans="2:8" ht="15.75">
      <c r="B12" s="115"/>
      <c r="C12" s="139" t="s">
        <v>859</v>
      </c>
      <c r="D12" s="104"/>
      <c r="E12" s="104"/>
      <c r="F12" s="104"/>
      <c r="G12" s="104"/>
      <c r="H12" s="141"/>
    </row>
    <row r="13" spans="2:8" ht="16.5" thickBot="1">
      <c r="B13" s="115"/>
      <c r="C13" s="104"/>
      <c r="D13" s="104"/>
      <c r="E13" s="104"/>
      <c r="F13" s="104"/>
      <c r="G13" s="104"/>
      <c r="H13" s="141"/>
    </row>
    <row r="14" spans="2:8" ht="16.5" thickBot="1">
      <c r="B14" s="115"/>
      <c r="C14" s="147" t="s">
        <v>857</v>
      </c>
      <c r="D14" s="148"/>
      <c r="E14" s="142">
        <f>0.5*(D4-5%*D6)*D8/D10</f>
        <v>12500</v>
      </c>
      <c r="F14" s="104"/>
      <c r="G14" s="104"/>
      <c r="H14" s="141"/>
    </row>
    <row r="15" spans="2:8" ht="16.5" thickBot="1">
      <c r="B15" s="119"/>
      <c r="C15" s="120"/>
      <c r="D15" s="120"/>
      <c r="E15" s="120"/>
      <c r="F15" s="120"/>
      <c r="G15" s="120"/>
      <c r="H15" s="121"/>
    </row>
  </sheetData>
  <sheetProtection sheet="1"/>
  <mergeCells count="2">
    <mergeCell ref="B2:H2"/>
    <mergeCell ref="C14:D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831</v>
      </c>
      <c r="C2" s="150"/>
      <c r="D2" s="150"/>
      <c r="E2" s="150"/>
      <c r="F2" s="150"/>
      <c r="G2" s="151"/>
    </row>
    <row r="3" spans="2:8" s="71" customFormat="1" ht="15.75" customHeight="1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15.75">
      <c r="B4" s="97">
        <v>40908</v>
      </c>
      <c r="C4" s="87">
        <v>691</v>
      </c>
      <c r="D4" s="88" t="str">
        <f>IF(C4="","",VLOOKUP(C4,Comptes,2,FALSE))</f>
        <v>Participation des salariés aux résultats</v>
      </c>
      <c r="E4" s="152" t="s">
        <v>848</v>
      </c>
      <c r="F4" s="89">
        <v>12500</v>
      </c>
      <c r="G4" s="90"/>
      <c r="H4" s="78"/>
    </row>
    <row r="5" spans="2:8" s="76" customFormat="1" ht="31.5">
      <c r="B5" s="98" t="s">
        <v>814</v>
      </c>
      <c r="C5" s="86">
        <v>4284</v>
      </c>
      <c r="D5" s="82" t="str">
        <f>IF(C5="","",VLOOKUP(C5,Comptes,2,FALSE))</f>
        <v>Dettes provisionnées pour participation des salariés aux résultats</v>
      </c>
      <c r="E5" s="153"/>
      <c r="F5" s="83"/>
      <c r="G5" s="84">
        <v>12500</v>
      </c>
      <c r="H5" s="78"/>
    </row>
    <row r="6" spans="2:8" s="76" customFormat="1" ht="15.75" customHeight="1">
      <c r="B6" s="99">
        <v>40908</v>
      </c>
      <c r="C6" s="79">
        <v>120</v>
      </c>
      <c r="D6" s="77" t="str">
        <f>IF(C6="","",VLOOKUP(C6,Comptes,2,FALSE))</f>
        <v>Résultat de l'exercice (bénéfice)</v>
      </c>
      <c r="E6" s="154" t="s">
        <v>849</v>
      </c>
      <c r="F6" s="89">
        <v>12500</v>
      </c>
      <c r="G6" s="90"/>
      <c r="H6" s="78"/>
    </row>
    <row r="7" spans="2:8" s="76" customFormat="1" ht="15.75">
      <c r="B7" s="100" t="s">
        <v>814</v>
      </c>
      <c r="C7" s="85">
        <v>691</v>
      </c>
      <c r="D7" s="77" t="str">
        <f>IF(C7="","",VLOOKUP(C7,Comptes,2,FALSE))</f>
        <v>Participation des salariés aux résultats</v>
      </c>
      <c r="E7" s="153"/>
      <c r="F7" s="83"/>
      <c r="G7" s="84">
        <v>12500</v>
      </c>
      <c r="H7" s="78"/>
    </row>
    <row r="8" spans="2:9" ht="16.5" thickBot="1">
      <c r="B8" s="101"/>
      <c r="C8" s="73"/>
      <c r="D8" s="74"/>
      <c r="E8" s="75" t="s">
        <v>353</v>
      </c>
      <c r="F8" s="61">
        <f>SUM(F4:F7)</f>
        <v>25000</v>
      </c>
      <c r="G8" s="62">
        <f>SUM(G4:G7)</f>
        <v>25000</v>
      </c>
      <c r="H8" s="70">
        <f>IF(F8=G8,"","Ecriture non éqilibrée !!!")</f>
      </c>
      <c r="I8" s="72"/>
    </row>
  </sheetData>
  <sheetProtection sheet="1"/>
  <mergeCells count="3">
    <mergeCell ref="B2:G2"/>
    <mergeCell ref="E4:E5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4" width="15.7109375" style="2" customWidth="1"/>
    <col min="5" max="7" width="12.7109375" style="2" customWidth="1"/>
    <col min="8" max="8" width="3.7109375" style="2" customWidth="1"/>
    <col min="9" max="16384" width="11.421875" style="2" customWidth="1"/>
  </cols>
  <sheetData>
    <row r="1" ht="16.5" thickBot="1"/>
    <row r="2" spans="2:9" ht="16.5" customHeight="1" thickBot="1">
      <c r="B2" s="155" t="s">
        <v>851</v>
      </c>
      <c r="C2" s="156"/>
      <c r="D2" s="156"/>
      <c r="E2" s="156"/>
      <c r="F2" s="156"/>
      <c r="G2" s="156"/>
      <c r="H2" s="157"/>
      <c r="I2" s="105"/>
    </row>
    <row r="3" spans="2:9" s="26" customFormat="1" ht="16.5" thickBot="1">
      <c r="B3" s="111"/>
      <c r="C3" s="112"/>
      <c r="D3" s="113"/>
      <c r="E3" s="113"/>
      <c r="F3" s="113"/>
      <c r="G3" s="113"/>
      <c r="H3" s="114"/>
      <c r="I3" s="107"/>
    </row>
    <row r="4" spans="2:9" ht="16.5" thickBot="1">
      <c r="B4" s="115"/>
      <c r="C4" s="106" t="s">
        <v>833</v>
      </c>
      <c r="D4" s="135">
        <v>11000</v>
      </c>
      <c r="E4" s="106"/>
      <c r="F4" s="106"/>
      <c r="G4" s="106"/>
      <c r="H4" s="116"/>
      <c r="I4" s="105"/>
    </row>
    <row r="5" spans="2:9" s="104" customFormat="1" ht="16.5" thickBot="1">
      <c r="B5" s="115"/>
      <c r="C5" s="106"/>
      <c r="D5" s="108"/>
      <c r="E5" s="106"/>
      <c r="F5" s="106"/>
      <c r="G5" s="106"/>
      <c r="H5" s="116"/>
      <c r="I5" s="106"/>
    </row>
    <row r="6" spans="2:9" ht="16.5" thickBot="1">
      <c r="B6" s="115"/>
      <c r="C6" s="106" t="s">
        <v>834</v>
      </c>
      <c r="D6" s="132" t="s">
        <v>852</v>
      </c>
      <c r="E6" s="133"/>
      <c r="F6" s="106"/>
      <c r="G6" s="106"/>
      <c r="H6" s="116"/>
      <c r="I6" s="105"/>
    </row>
    <row r="7" spans="2:9" s="104" customFormat="1" ht="16.5" thickBot="1">
      <c r="B7" s="115"/>
      <c r="C7" s="106"/>
      <c r="D7" s="106"/>
      <c r="E7" s="109"/>
      <c r="F7" s="106"/>
      <c r="G7" s="106"/>
      <c r="H7" s="116"/>
      <c r="I7" s="106"/>
    </row>
    <row r="8" spans="2:9" ht="16.5" thickBot="1">
      <c r="B8" s="115"/>
      <c r="C8" s="106" t="s">
        <v>835</v>
      </c>
      <c r="D8" s="134">
        <v>0.08</v>
      </c>
      <c r="E8" s="106"/>
      <c r="F8" s="106"/>
      <c r="G8" s="106"/>
      <c r="H8" s="116"/>
      <c r="I8" s="105"/>
    </row>
    <row r="9" spans="2:9" ht="16.5" thickBot="1">
      <c r="B9" s="115"/>
      <c r="C9" s="106"/>
      <c r="D9" s="106"/>
      <c r="E9" s="106"/>
      <c r="F9" s="106"/>
      <c r="G9" s="106"/>
      <c r="H9" s="116"/>
      <c r="I9" s="105"/>
    </row>
    <row r="10" spans="2:8" ht="32.25" thickBot="1">
      <c r="B10" s="115"/>
      <c r="C10" s="160" t="s">
        <v>836</v>
      </c>
      <c r="D10" s="161"/>
      <c r="E10" s="130" t="s">
        <v>837</v>
      </c>
      <c r="F10" s="130" t="s">
        <v>838</v>
      </c>
      <c r="G10" s="131" t="s">
        <v>850</v>
      </c>
      <c r="H10" s="117"/>
    </row>
    <row r="11" spans="2:8" ht="15.75">
      <c r="B11" s="115"/>
      <c r="C11" s="162" t="s">
        <v>839</v>
      </c>
      <c r="D11" s="163"/>
      <c r="E11" s="128">
        <f>D4</f>
        <v>11000</v>
      </c>
      <c r="F11" s="128">
        <f>E11*$D$8</f>
        <v>880</v>
      </c>
      <c r="G11" s="129">
        <f>E11+F11</f>
        <v>11880</v>
      </c>
      <c r="H11" s="118"/>
    </row>
    <row r="12" spans="2:8" ht="15.75">
      <c r="B12" s="115"/>
      <c r="C12" s="158" t="s">
        <v>840</v>
      </c>
      <c r="D12" s="159"/>
      <c r="E12" s="110">
        <f>G11</f>
        <v>11880</v>
      </c>
      <c r="F12" s="110">
        <f>E12*$D$8</f>
        <v>950.4</v>
      </c>
      <c r="G12" s="122">
        <f>E12+F12</f>
        <v>12830.4</v>
      </c>
      <c r="H12" s="118"/>
    </row>
    <row r="13" spans="2:8" ht="15.75">
      <c r="B13" s="115"/>
      <c r="C13" s="158" t="s">
        <v>841</v>
      </c>
      <c r="D13" s="159"/>
      <c r="E13" s="110">
        <f>G12</f>
        <v>12830.4</v>
      </c>
      <c r="F13" s="110">
        <f>E13*$D$8</f>
        <v>1026.432</v>
      </c>
      <c r="G13" s="122">
        <f>E13+F13</f>
        <v>13856.832</v>
      </c>
      <c r="H13" s="118"/>
    </row>
    <row r="14" spans="2:8" ht="15.75">
      <c r="B14" s="115"/>
      <c r="C14" s="158" t="s">
        <v>842</v>
      </c>
      <c r="D14" s="159"/>
      <c r="E14" s="110">
        <f>G13</f>
        <v>13856.832</v>
      </c>
      <c r="F14" s="110">
        <f>E14*$D$8</f>
        <v>1108.54656</v>
      </c>
      <c r="G14" s="122">
        <f>E14+F14</f>
        <v>14965.378560000001</v>
      </c>
      <c r="H14" s="118"/>
    </row>
    <row r="15" spans="2:8" ht="15.75">
      <c r="B15" s="115"/>
      <c r="C15" s="158" t="s">
        <v>843</v>
      </c>
      <c r="D15" s="159"/>
      <c r="E15" s="110">
        <f>G14</f>
        <v>14965.378560000001</v>
      </c>
      <c r="F15" s="110">
        <f>E15*$D$8</f>
        <v>1197.2302848000002</v>
      </c>
      <c r="G15" s="122">
        <f>E15+F15</f>
        <v>16162.608844800001</v>
      </c>
      <c r="H15" s="118"/>
    </row>
    <row r="16" spans="2:8" ht="16.5" thickBot="1">
      <c r="B16" s="115"/>
      <c r="C16" s="123"/>
      <c r="D16" s="124"/>
      <c r="E16" s="125"/>
      <c r="F16" s="126">
        <f>SUM(F11:F15)</f>
        <v>5162.6088448</v>
      </c>
      <c r="G16" s="127"/>
      <c r="H16" s="118"/>
    </row>
    <row r="17" spans="2:8" ht="16.5" thickBot="1">
      <c r="B17" s="119"/>
      <c r="C17" s="120"/>
      <c r="D17" s="120"/>
      <c r="E17" s="120"/>
      <c r="F17" s="120"/>
      <c r="G17" s="120"/>
      <c r="H17" s="121"/>
    </row>
    <row r="18" spans="3:5" ht="15.75">
      <c r="C18" s="104"/>
      <c r="D18" s="104"/>
      <c r="E18" s="104"/>
    </row>
  </sheetData>
  <sheetProtection sheet="1"/>
  <mergeCells count="7">
    <mergeCell ref="B2:H2"/>
    <mergeCell ref="C15:D15"/>
    <mergeCell ref="C10:D10"/>
    <mergeCell ref="C11:D11"/>
    <mergeCell ref="C12:D12"/>
    <mergeCell ref="C13:D13"/>
    <mergeCell ref="C14:D1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B13" sqref="B13:G18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832</v>
      </c>
      <c r="C2" s="150"/>
      <c r="D2" s="150"/>
      <c r="E2" s="150"/>
      <c r="F2" s="150"/>
      <c r="G2" s="151"/>
    </row>
    <row r="3" spans="2:7" ht="15.75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</row>
    <row r="4" spans="1:9" s="69" customFormat="1" ht="47.25">
      <c r="A4" s="67"/>
      <c r="B4" s="97">
        <v>40691</v>
      </c>
      <c r="C4" s="91">
        <v>4284</v>
      </c>
      <c r="D4" s="88" t="str">
        <f>IF(C4="","",VLOOKUP(C4,Comptes,2,FALSE))</f>
        <v>Dettes provisionnées pour participation des salariés aux résultats</v>
      </c>
      <c r="E4" s="152" t="s">
        <v>860</v>
      </c>
      <c r="F4" s="89">
        <v>12500</v>
      </c>
      <c r="G4" s="90"/>
      <c r="I4" s="67"/>
    </row>
    <row r="5" spans="1:9" s="69" customFormat="1" ht="15.75">
      <c r="A5" s="67"/>
      <c r="B5" s="99" t="s">
        <v>818</v>
      </c>
      <c r="C5" s="85">
        <v>4246</v>
      </c>
      <c r="D5" s="77" t="str">
        <f>IF(C5="","",VLOOKUP(C5,Comptes,2,FALSE))</f>
        <v>Réserve spéciale</v>
      </c>
      <c r="E5" s="154"/>
      <c r="F5" s="80"/>
      <c r="G5" s="81">
        <v>11000</v>
      </c>
      <c r="I5" s="67"/>
    </row>
    <row r="6" spans="1:9" s="69" customFormat="1" ht="15.75">
      <c r="A6" s="67"/>
      <c r="B6" s="103"/>
      <c r="C6" s="86">
        <v>431</v>
      </c>
      <c r="D6" s="82" t="str">
        <f>IF(C6="","",VLOOKUP(C6,Comptes,2,FALSE))</f>
        <v>Sécurité sociale</v>
      </c>
      <c r="E6" s="153"/>
      <c r="F6" s="83"/>
      <c r="G6" s="84">
        <v>1500</v>
      </c>
      <c r="I6" s="67"/>
    </row>
    <row r="7" spans="1:9" s="69" customFormat="1" ht="15.75">
      <c r="A7" s="67"/>
      <c r="B7" s="97">
        <v>40725</v>
      </c>
      <c r="C7" s="91">
        <v>4246</v>
      </c>
      <c r="D7" s="88" t="str">
        <f>IF(C7="","",VLOOKUP(C7,Comptes,2,FALSE))</f>
        <v>Réserve spéciale</v>
      </c>
      <c r="E7" s="152" t="s">
        <v>862</v>
      </c>
      <c r="F7" s="89">
        <v>11000</v>
      </c>
      <c r="G7" s="90"/>
      <c r="I7" s="67"/>
    </row>
    <row r="8" spans="1:9" s="69" customFormat="1" ht="15.75">
      <c r="A8" s="67"/>
      <c r="B8" s="102" t="s">
        <v>818</v>
      </c>
      <c r="C8" s="86">
        <v>1662</v>
      </c>
      <c r="D8" s="82" t="str">
        <f>IF(C8="","",VLOOKUP(C8,Comptes,2,FALSE))</f>
        <v>Fonds de participation</v>
      </c>
      <c r="E8" s="153"/>
      <c r="F8" s="83"/>
      <c r="G8" s="84">
        <v>11000</v>
      </c>
      <c r="I8" s="67"/>
    </row>
    <row r="9" spans="1:9" s="69" customFormat="1" ht="15.75">
      <c r="A9" s="67"/>
      <c r="B9" s="97">
        <v>40908</v>
      </c>
      <c r="C9" s="91">
        <v>661</v>
      </c>
      <c r="D9" s="88" t="str">
        <f>IF(C9="","",VLOOKUP(C9,Comptes,2,FALSE))</f>
        <v>Charges d'intérêts</v>
      </c>
      <c r="E9" s="152" t="s">
        <v>863</v>
      </c>
      <c r="F9" s="89">
        <v>660</v>
      </c>
      <c r="G9" s="90"/>
      <c r="I9" s="67"/>
    </row>
    <row r="10" spans="1:9" s="69" customFormat="1" ht="47.25">
      <c r="A10" s="67"/>
      <c r="B10" s="102" t="s">
        <v>818</v>
      </c>
      <c r="C10" s="86">
        <v>16886</v>
      </c>
      <c r="D10" s="82" t="str">
        <f>IF(C10="","",VLOOKUP(C10,Comptes,2,FALSE))</f>
        <v>Intérêts courus sur participation des salariés aux résultats</v>
      </c>
      <c r="E10" s="153"/>
      <c r="F10" s="83"/>
      <c r="G10" s="84">
        <v>660</v>
      </c>
      <c r="I10" s="67"/>
    </row>
    <row r="11" spans="2:8" ht="16.5" thickBot="1">
      <c r="B11" s="101"/>
      <c r="C11" s="73"/>
      <c r="D11" s="74"/>
      <c r="E11" s="75" t="s">
        <v>353</v>
      </c>
      <c r="F11" s="95">
        <f>SUM(F4:F10)</f>
        <v>24160</v>
      </c>
      <c r="G11" s="62">
        <f>SUM(G4:G10)</f>
        <v>24160</v>
      </c>
      <c r="H11" s="70">
        <f>IF(F11=G11,"","Ecriture non éqilibrée !!!")</f>
      </c>
    </row>
    <row r="12" ht="16.5" thickBot="1"/>
    <row r="13" spans="2:7" ht="16.5" thickBot="1">
      <c r="B13" s="149" t="s">
        <v>844</v>
      </c>
      <c r="C13" s="150"/>
      <c r="D13" s="150"/>
      <c r="E13" s="150"/>
      <c r="F13" s="150"/>
      <c r="G13" s="151"/>
    </row>
    <row r="14" spans="2:7" ht="15.75">
      <c r="B14" s="96" t="s">
        <v>591</v>
      </c>
      <c r="C14" s="92" t="s">
        <v>587</v>
      </c>
      <c r="D14" s="93" t="s">
        <v>759</v>
      </c>
      <c r="E14" s="92" t="s">
        <v>588</v>
      </c>
      <c r="F14" s="92" t="s">
        <v>589</v>
      </c>
      <c r="G14" s="94" t="s">
        <v>590</v>
      </c>
    </row>
    <row r="15" spans="1:9" s="69" customFormat="1" ht="15.75">
      <c r="A15" s="67"/>
      <c r="B15" s="97">
        <v>40634</v>
      </c>
      <c r="C15" s="91">
        <v>661</v>
      </c>
      <c r="D15" s="88" t="str">
        <f>IF(C15="","",VLOOKUP(C15,Comptes,2,FALSE))</f>
        <v>Charges d'intérêts</v>
      </c>
      <c r="E15" s="152" t="s">
        <v>863</v>
      </c>
      <c r="F15" s="89">
        <v>220</v>
      </c>
      <c r="G15" s="90"/>
      <c r="I15" s="67"/>
    </row>
    <row r="16" spans="1:9" s="69" customFormat="1" ht="47.25">
      <c r="A16" s="67"/>
      <c r="B16" s="143" t="s">
        <v>845</v>
      </c>
      <c r="C16" s="85">
        <v>16886</v>
      </c>
      <c r="D16" s="77" t="str">
        <f>IF(C16="","",VLOOKUP(C16,Comptes,2,FALSE))</f>
        <v>Intérêts courus sur participation des salariés aux résultats</v>
      </c>
      <c r="E16" s="154"/>
      <c r="F16" s="80">
        <v>660</v>
      </c>
      <c r="G16" s="81"/>
      <c r="I16" s="67"/>
    </row>
    <row r="17" spans="1:9" s="69" customFormat="1" ht="15.75">
      <c r="A17" s="67"/>
      <c r="B17" s="103"/>
      <c r="C17" s="86">
        <v>1662</v>
      </c>
      <c r="D17" s="82" t="str">
        <f>IF(C17="","",VLOOKUP(C17,Comptes,2,FALSE))</f>
        <v>Fonds de participation</v>
      </c>
      <c r="E17" s="153"/>
      <c r="F17" s="83"/>
      <c r="G17" s="84">
        <v>880</v>
      </c>
      <c r="I17" s="67"/>
    </row>
    <row r="18" spans="2:8" ht="16.5" thickBot="1">
      <c r="B18" s="101"/>
      <c r="C18" s="73"/>
      <c r="D18" s="74"/>
      <c r="E18" s="75" t="s">
        <v>353</v>
      </c>
      <c r="F18" s="95">
        <f>SUM(F15:F17)</f>
        <v>880</v>
      </c>
      <c r="G18" s="62">
        <f>SUM(G15:G17)</f>
        <v>880</v>
      </c>
      <c r="H18" s="70">
        <f>IF(F18=G18,"","Ecriture non éqilibrée !!!")</f>
      </c>
    </row>
  </sheetData>
  <sheetProtection sheet="1"/>
  <mergeCells count="6">
    <mergeCell ref="E15:E17"/>
    <mergeCell ref="E7:E8"/>
    <mergeCell ref="B2:G2"/>
    <mergeCell ref="E4:E6"/>
    <mergeCell ref="E9:E10"/>
    <mergeCell ref="B13:G13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I17" sqref="I17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49" t="s">
        <v>846</v>
      </c>
      <c r="C2" s="150"/>
      <c r="D2" s="150"/>
      <c r="E2" s="150"/>
      <c r="F2" s="150"/>
      <c r="G2" s="151"/>
    </row>
    <row r="3" spans="2:7" ht="15.75">
      <c r="B3" s="96" t="s">
        <v>591</v>
      </c>
      <c r="C3" s="92" t="s">
        <v>587</v>
      </c>
      <c r="D3" s="93" t="s">
        <v>759</v>
      </c>
      <c r="E3" s="92" t="s">
        <v>588</v>
      </c>
      <c r="F3" s="92" t="s">
        <v>589</v>
      </c>
      <c r="G3" s="94" t="s">
        <v>590</v>
      </c>
    </row>
    <row r="4" spans="1:9" s="69" customFormat="1" ht="15.75">
      <c r="A4" s="67"/>
      <c r="B4" s="97">
        <v>40634</v>
      </c>
      <c r="C4" s="91">
        <v>661</v>
      </c>
      <c r="D4" s="88" t="str">
        <f>IF(C4="","",VLOOKUP(C4,Comptes,2,FALSE))</f>
        <v>Charges d'intérêts</v>
      </c>
      <c r="E4" s="152" t="s">
        <v>863</v>
      </c>
      <c r="F4" s="89">
        <v>299.3</v>
      </c>
      <c r="G4" s="90"/>
      <c r="I4" s="67"/>
    </row>
    <row r="5" spans="1:9" s="69" customFormat="1" ht="47.25">
      <c r="A5" s="67"/>
      <c r="B5" s="143" t="s">
        <v>847</v>
      </c>
      <c r="C5" s="85">
        <v>16886</v>
      </c>
      <c r="D5" s="77" t="str">
        <f>IF(C5="","",VLOOKUP(C5,Comptes,2,FALSE))</f>
        <v>Intérêts courus sur participation des salariés aux résultats</v>
      </c>
      <c r="E5" s="154"/>
      <c r="F5" s="80">
        <v>897.93</v>
      </c>
      <c r="G5" s="81"/>
      <c r="I5" s="67"/>
    </row>
    <row r="6" spans="1:9" s="69" customFormat="1" ht="15.75">
      <c r="A6" s="67"/>
      <c r="B6" s="103"/>
      <c r="C6" s="86">
        <v>1662</v>
      </c>
      <c r="D6" s="82" t="str">
        <f>IF(C6="","",VLOOKUP(C6,Comptes,2,FALSE))</f>
        <v>Fonds de participation</v>
      </c>
      <c r="E6" s="153"/>
      <c r="F6" s="83"/>
      <c r="G6" s="84">
        <v>1197.23</v>
      </c>
      <c r="I6" s="67"/>
    </row>
    <row r="7" spans="1:9" s="69" customFormat="1" ht="15.75">
      <c r="A7" s="67"/>
      <c r="B7" s="97">
        <v>40725</v>
      </c>
      <c r="C7" s="91">
        <v>661</v>
      </c>
      <c r="D7" s="88" t="str">
        <f>IF(C7="","",VLOOKUP(C7,Comptes,2,FALSE))</f>
        <v>Charges d'intérêts</v>
      </c>
      <c r="E7" s="152" t="s">
        <v>866</v>
      </c>
      <c r="F7" s="89">
        <v>323.25</v>
      </c>
      <c r="G7" s="90"/>
      <c r="I7" s="67"/>
    </row>
    <row r="8" spans="1:9" s="69" customFormat="1" ht="15.75">
      <c r="A8" s="67"/>
      <c r="B8" s="102" t="s">
        <v>847</v>
      </c>
      <c r="C8" s="86">
        <v>1662</v>
      </c>
      <c r="D8" s="82" t="str">
        <f>IF(C8="","",VLOOKUP(C8,Comptes,2,FALSE))</f>
        <v>Fonds de participation</v>
      </c>
      <c r="E8" s="153"/>
      <c r="F8" s="83"/>
      <c r="G8" s="84">
        <v>323.25</v>
      </c>
      <c r="I8" s="67"/>
    </row>
    <row r="9" spans="1:9" s="69" customFormat="1" ht="15.75">
      <c r="A9" s="67"/>
      <c r="B9" s="97">
        <v>40725</v>
      </c>
      <c r="C9" s="91">
        <v>1662</v>
      </c>
      <c r="D9" s="88" t="str">
        <f>IF(C9="","",VLOOKUP(C9,Comptes,2,FALSE))</f>
        <v>Fonds de participation</v>
      </c>
      <c r="E9" s="152" t="s">
        <v>864</v>
      </c>
      <c r="F9" s="89">
        <v>16485.86</v>
      </c>
      <c r="G9" s="90"/>
      <c r="I9" s="67"/>
    </row>
    <row r="10" spans="1:9" s="69" customFormat="1" ht="31.5">
      <c r="A10" s="67"/>
      <c r="B10" s="102" t="s">
        <v>847</v>
      </c>
      <c r="C10" s="86">
        <v>4248</v>
      </c>
      <c r="D10" s="82" t="str">
        <f>IF(C10="","",VLOOKUP(C10,Comptes,2,FALSE))</f>
        <v>Participation - Comptes courants</v>
      </c>
      <c r="E10" s="153"/>
      <c r="F10" s="83"/>
      <c r="G10" s="84">
        <v>16485.86</v>
      </c>
      <c r="I10" s="67"/>
    </row>
    <row r="11" spans="1:9" s="69" customFormat="1" ht="31.5">
      <c r="A11" s="67"/>
      <c r="B11" s="97">
        <v>40725</v>
      </c>
      <c r="C11" s="91">
        <v>4248</v>
      </c>
      <c r="D11" s="88" t="str">
        <f>IF(C11="","",VLOOKUP(C11,Comptes,2,FALSE))</f>
        <v>Participation - Comptes courants</v>
      </c>
      <c r="E11" s="152" t="s">
        <v>865</v>
      </c>
      <c r="F11" s="89">
        <v>16485.86</v>
      </c>
      <c r="G11" s="90"/>
      <c r="I11" s="67"/>
    </row>
    <row r="12" spans="1:9" s="69" customFormat="1" ht="31.5">
      <c r="A12" s="67"/>
      <c r="B12" s="99" t="s">
        <v>847</v>
      </c>
      <c r="C12" s="85">
        <v>442</v>
      </c>
      <c r="D12" s="77" t="str">
        <f>IF(C12="","",VLOOKUP(C12,Comptes,2,FALSE))</f>
        <v>Etat - Impôts et taxes recouvrables sur des tiers</v>
      </c>
      <c r="E12" s="154"/>
      <c r="F12" s="80"/>
      <c r="G12" s="81">
        <v>658.3</v>
      </c>
      <c r="I12" s="67"/>
    </row>
    <row r="13" spans="1:9" s="69" customFormat="1" ht="15.75">
      <c r="A13" s="67"/>
      <c r="B13" s="103"/>
      <c r="C13" s="86">
        <v>512</v>
      </c>
      <c r="D13" s="82" t="str">
        <f>IF(C13="","",VLOOKUP(C13,Comptes,2,FALSE))</f>
        <v>Banques</v>
      </c>
      <c r="E13" s="153"/>
      <c r="F13" s="83"/>
      <c r="G13" s="84">
        <v>15827.56</v>
      </c>
      <c r="I13" s="67"/>
    </row>
    <row r="14" spans="2:8" ht="16.5" thickBot="1">
      <c r="B14" s="101"/>
      <c r="C14" s="73"/>
      <c r="D14" s="74"/>
      <c r="E14" s="75" t="s">
        <v>353</v>
      </c>
      <c r="F14" s="95">
        <f>SUM(F4:F13)</f>
        <v>34492.2</v>
      </c>
      <c r="G14" s="62">
        <f>SUM(G4:G13)</f>
        <v>34492.2</v>
      </c>
      <c r="H14" s="70">
        <f>IF(F14=G14,"","Ecriture non éqilibrée !!!")</f>
      </c>
    </row>
  </sheetData>
  <sheetProtection sheet="1"/>
  <mergeCells count="5">
    <mergeCell ref="B2:G2"/>
    <mergeCell ref="E4:E6"/>
    <mergeCell ref="E7:E8"/>
    <mergeCell ref="E9:E10"/>
    <mergeCell ref="E11:E13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2011-03-20T09:45:20Z</dcterms:modified>
  <cp:category/>
  <cp:version/>
  <cp:contentType/>
  <cp:contentStatus/>
</cp:coreProperties>
</file>