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9296" windowHeight="10896" activeTab="1"/>
  </bookViews>
  <sheets>
    <sheet name="Données" sheetId="1" r:id="rId1"/>
    <sheet name="Simulation" sheetId="2" r:id="rId2"/>
  </sheets>
  <externalReferences>
    <externalReference r:id="rId5"/>
  </externalReferences>
  <definedNames>
    <definedName name="FA">'[1]CR-TD1'!$E$4</definedName>
    <definedName name="FB">'[1]CR-TD1'!$G$4</definedName>
    <definedName name="FD">'[1]CR-TD1'!$E$5</definedName>
    <definedName name="FE">'[1]CR-TD1'!$G$5</definedName>
    <definedName name="FG">'[1]CR-TD1'!$E$6</definedName>
    <definedName name="FH">'[1]CR-TD1'!$G$6</definedName>
    <definedName name="FJ">'[1]CR-TD1'!$E$7</definedName>
    <definedName name="FK">'[1]CR-TD1'!$G$7</definedName>
    <definedName name="FR">'[1]CR-TD1'!$I$13</definedName>
    <definedName name="GF">'[1]CR-TD1'!$I$27</definedName>
    <definedName name="GH">'[1]CR-TD1'!$I$29</definedName>
    <definedName name="GI">'[1]CR-TD1'!$I$30</definedName>
    <definedName name="GP">'[1]CR-TD1'!$I$37</definedName>
    <definedName name="GU">'[1]CR-TD1'!$I$42</definedName>
  </definedNames>
  <calcPr fullCalcOnLoad="1"/>
</workbook>
</file>

<file path=xl/sharedStrings.xml><?xml version="1.0" encoding="utf-8"?>
<sst xmlns="http://schemas.openxmlformats.org/spreadsheetml/2006/main" count="98" uniqueCount="76">
  <si>
    <t>Données constantes sur l'ensemble des périodes</t>
  </si>
  <si>
    <t>Temps de fabrication en heures d'une Kunité de produit fini</t>
  </si>
  <si>
    <t>Coût d'une machine en K€</t>
  </si>
  <si>
    <t>Durée de vie d'une machine en années</t>
  </si>
  <si>
    <t xml:space="preserve">Capacité annuelle de production d'une machine en heures </t>
  </si>
  <si>
    <t>Coût matières et autres consommables en euros par KU</t>
  </si>
  <si>
    <t>Coût main d'œuvre directe en euros par Kunités</t>
  </si>
  <si>
    <t>Services extérieurs en K euros</t>
  </si>
  <si>
    <t>Impôts et taxes en K€</t>
  </si>
  <si>
    <t>Charges de personnel  administratif en K€</t>
  </si>
  <si>
    <t>Taux d'intérêt des emprunts pour 1 €</t>
  </si>
  <si>
    <t xml:space="preserve">Données propres à la période </t>
  </si>
  <si>
    <t>Création</t>
  </si>
  <si>
    <t>Stock initial en quantités</t>
  </si>
  <si>
    <t>Stock initial en valeurs</t>
  </si>
  <si>
    <t>Machines utilisées</t>
  </si>
  <si>
    <t>Production en Kunités</t>
  </si>
  <si>
    <t>Publicité en K€</t>
  </si>
  <si>
    <t>Prix de vente d'un Kunités</t>
  </si>
  <si>
    <t>Délai clients (en mois)</t>
  </si>
  <si>
    <t>Délai fournisseurs (en mois)</t>
  </si>
  <si>
    <t>Remboursement d'emprunt</t>
  </si>
  <si>
    <t>Nouvel emprunt (amortissement constant sur 10 ans)</t>
  </si>
  <si>
    <t>Apport des associés en K euros</t>
  </si>
  <si>
    <t>Stock final</t>
  </si>
  <si>
    <t>Ventes en Kunités</t>
  </si>
  <si>
    <t>Délai clients</t>
  </si>
  <si>
    <t>Délai Fournisseurs</t>
  </si>
  <si>
    <t>Coût de production</t>
  </si>
  <si>
    <t>Compte de résultat</t>
  </si>
  <si>
    <t>Matières</t>
  </si>
  <si>
    <t>Main d'œuvre</t>
  </si>
  <si>
    <t>Total</t>
  </si>
  <si>
    <t>Impôts,Taxes</t>
  </si>
  <si>
    <t>Stock initial</t>
  </si>
  <si>
    <t>Salaires</t>
  </si>
  <si>
    <t>Entrées</t>
  </si>
  <si>
    <t>Disponible</t>
  </si>
  <si>
    <t>Sorties</t>
  </si>
  <si>
    <t>Résultat</t>
  </si>
  <si>
    <t>Coût de revient</t>
  </si>
  <si>
    <t>Coût hors production</t>
  </si>
  <si>
    <t>Produits</t>
  </si>
  <si>
    <t>Encaissables</t>
  </si>
  <si>
    <t>Non encaissés</t>
  </si>
  <si>
    <t>Production vendue</t>
  </si>
  <si>
    <t>Production stockée</t>
  </si>
  <si>
    <t>Résultat arithmétique</t>
  </si>
  <si>
    <t>Charges</t>
  </si>
  <si>
    <t>Décaissables</t>
  </si>
  <si>
    <t>Non décaissés</t>
  </si>
  <si>
    <t>Chiffre d'affaires</t>
  </si>
  <si>
    <t xml:space="preserve">Coût de revient </t>
  </si>
  <si>
    <t>Flux de Trésorerie potentiel lié aux opérations de gestion</t>
  </si>
  <si>
    <t xml:space="preserve"> + Non décaissés</t>
  </si>
  <si>
    <t xml:space="preserve"> - Non encaissés</t>
  </si>
  <si>
    <t>Emprunt restant à rembourser début de période</t>
  </si>
  <si>
    <t>Stock des produits finis</t>
  </si>
  <si>
    <t>Approvisionnements consommés.</t>
  </si>
  <si>
    <t>Services extérieurs</t>
  </si>
  <si>
    <t>Dotations aux amortissements</t>
  </si>
  <si>
    <t xml:space="preserve">Total des produits </t>
  </si>
  <si>
    <t>Total des charges</t>
  </si>
  <si>
    <t>Coût moyen unitaire</t>
  </si>
  <si>
    <t>Coût du personnel de ventes K€</t>
  </si>
  <si>
    <t>Coût de production de 20 K unités</t>
  </si>
  <si>
    <t>Eléments</t>
  </si>
  <si>
    <t>Montants</t>
  </si>
  <si>
    <t>Quantités</t>
  </si>
  <si>
    <t>Flux de Trésorerie réel lié aux opérations de gestion</t>
  </si>
  <si>
    <t>Capacité d'autofinancement</t>
  </si>
  <si>
    <t>Impôts et taxes</t>
  </si>
  <si>
    <t>Charges de personnel</t>
  </si>
  <si>
    <t>Approvisionnements consommées</t>
  </si>
  <si>
    <t>Flux de Trésorerie</t>
  </si>
  <si>
    <t>Zones de saisie =&gt;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</si>
</sst>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_F"/>
    <numFmt numFmtId="177" formatCode="#,##0.00\ _F"/>
    <numFmt numFmtId="178" formatCode="&quot;Vrai&quot;;&quot;Vrai&quot;;&quot;Faux&quot;"/>
    <numFmt numFmtId="179" formatCode="&quot;Actif&quot;;&quot;Actif&quot;;&quot;Inactif&quot;"/>
    <numFmt numFmtId="180" formatCode="0.0%"/>
    <numFmt numFmtId="181" formatCode="#,##0\ _€"/>
    <numFmt numFmtId="182" formatCode="#,##0.00\ _€"/>
    <numFmt numFmtId="183" formatCode="#,##0.0"/>
    <numFmt numFmtId="184" formatCode="0.0"/>
    <numFmt numFmtId="185" formatCode="0.0000"/>
    <numFmt numFmtId="186" formatCode="0.000"/>
    <numFmt numFmtId="187" formatCode="0.00000"/>
  </numFmts>
  <fonts count="52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color indexed="4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5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.5"/>
      <color indexed="8"/>
      <name val="Arial"/>
      <family val="0"/>
    </font>
    <font>
      <b/>
      <sz val="8.5"/>
      <color indexed="8"/>
      <name val="Arial"/>
      <family val="0"/>
    </font>
    <font>
      <sz val="4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0" fontId="0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1" fontId="0" fillId="0" borderId="0" xfId="52" applyNumberFormat="1" applyFont="1" applyBorder="1">
      <alignment/>
      <protection/>
    </xf>
    <xf numFmtId="0" fontId="10" fillId="0" borderId="0" xfId="52" applyFont="1" applyProtection="1">
      <alignment/>
      <protection hidden="1"/>
    </xf>
    <xf numFmtId="0" fontId="11" fillId="0" borderId="0" xfId="52" applyFont="1" applyBorder="1">
      <alignment/>
      <protection/>
    </xf>
    <xf numFmtId="1" fontId="9" fillId="0" borderId="0" xfId="52" applyNumberFormat="1" applyFont="1" applyBorder="1">
      <alignment/>
      <protection/>
    </xf>
    <xf numFmtId="0" fontId="10" fillId="0" borderId="0" xfId="52" applyFont="1">
      <alignment/>
      <protection/>
    </xf>
    <xf numFmtId="0" fontId="9" fillId="0" borderId="0" xfId="52" applyFont="1">
      <alignment/>
      <protection/>
    </xf>
    <xf numFmtId="0" fontId="9" fillId="0" borderId="10" xfId="52" applyFont="1" applyBorder="1">
      <alignment/>
      <protection/>
    </xf>
    <xf numFmtId="0" fontId="12" fillId="0" borderId="0" xfId="52" applyFont="1">
      <alignment/>
      <protection/>
    </xf>
    <xf numFmtId="0" fontId="12" fillId="0" borderId="0" xfId="52" applyFont="1" applyProtection="1">
      <alignment/>
      <protection locked="0"/>
    </xf>
    <xf numFmtId="0" fontId="11" fillId="0" borderId="0" xfId="52" applyFont="1" applyProtection="1">
      <alignment/>
      <protection hidden="1"/>
    </xf>
    <xf numFmtId="0" fontId="0" fillId="0" borderId="0" xfId="52" applyFont="1" applyFill="1" applyAlignment="1">
      <alignment vertical="center"/>
      <protection/>
    </xf>
    <xf numFmtId="0" fontId="0" fillId="0" borderId="11" xfId="52" applyFont="1" applyFill="1" applyBorder="1" applyAlignment="1">
      <alignment vertical="center"/>
      <protection/>
    </xf>
    <xf numFmtId="0" fontId="0" fillId="0" borderId="12" xfId="52" applyFont="1" applyFill="1" applyBorder="1" applyAlignment="1">
      <alignment vertical="center"/>
      <protection/>
    </xf>
    <xf numFmtId="0" fontId="0" fillId="0" borderId="13" xfId="52" applyFont="1" applyFill="1" applyBorder="1" applyAlignment="1">
      <alignment vertical="center"/>
      <protection/>
    </xf>
    <xf numFmtId="0" fontId="0" fillId="0" borderId="14" xfId="52" applyFont="1" applyFill="1" applyBorder="1" applyAlignment="1">
      <alignment vertical="center"/>
      <protection/>
    </xf>
    <xf numFmtId="0" fontId="1" fillId="15" borderId="15" xfId="52" applyFont="1" applyFill="1" applyBorder="1" applyAlignment="1">
      <alignment horizontal="center" vertical="center"/>
      <protection/>
    </xf>
    <xf numFmtId="0" fontId="1" fillId="15" borderId="16" xfId="52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0" fontId="9" fillId="0" borderId="10" xfId="52" applyFont="1" applyBorder="1" applyAlignment="1" applyProtection="1">
      <alignment horizontal="center"/>
      <protection locked="0"/>
    </xf>
    <xf numFmtId="0" fontId="8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0" fillId="0" borderId="0" xfId="52" applyFont="1" applyAlignment="1" applyProtection="1">
      <alignment horizontal="center"/>
      <protection locked="0"/>
    </xf>
    <xf numFmtId="0" fontId="0" fillId="0" borderId="17" xfId="52" applyFont="1" applyBorder="1">
      <alignment/>
      <protection/>
    </xf>
    <xf numFmtId="3" fontId="8" fillId="0" borderId="0" xfId="52" applyNumberFormat="1" applyFont="1" applyBorder="1">
      <alignment/>
      <protection/>
    </xf>
    <xf numFmtId="0" fontId="1" fillId="16" borderId="18" xfId="52" applyFont="1" applyFill="1" applyBorder="1" applyAlignment="1">
      <alignment horizontal="center"/>
      <protection/>
    </xf>
    <xf numFmtId="3" fontId="0" fillId="0" borderId="19" xfId="52" applyNumberFormat="1" applyFont="1" applyBorder="1">
      <alignment/>
      <protection/>
    </xf>
    <xf numFmtId="3" fontId="0" fillId="0" borderId="20" xfId="52" applyNumberFormat="1" applyFont="1" applyBorder="1">
      <alignment/>
      <protection/>
    </xf>
    <xf numFmtId="3" fontId="0" fillId="0" borderId="21" xfId="52" applyNumberFormat="1" applyFont="1" applyBorder="1">
      <alignment/>
      <protection/>
    </xf>
    <xf numFmtId="0" fontId="1" fillId="14" borderId="15" xfId="52" applyFont="1" applyFill="1" applyBorder="1">
      <alignment/>
      <protection/>
    </xf>
    <xf numFmtId="0" fontId="1" fillId="0" borderId="22" xfId="52" applyFont="1" applyBorder="1" applyAlignment="1">
      <alignment horizontal="center"/>
      <protection/>
    </xf>
    <xf numFmtId="3" fontId="1" fillId="0" borderId="23" xfId="52" applyNumberFormat="1" applyFont="1" applyBorder="1">
      <alignment/>
      <protection/>
    </xf>
    <xf numFmtId="0" fontId="1" fillId="14" borderId="24" xfId="52" applyFont="1" applyFill="1" applyBorder="1">
      <alignment/>
      <protection/>
    </xf>
    <xf numFmtId="0" fontId="1" fillId="0" borderId="23" xfId="52" applyFont="1" applyBorder="1" applyAlignment="1">
      <alignment horizontal="center"/>
      <protection/>
    </xf>
    <xf numFmtId="3" fontId="0" fillId="0" borderId="0" xfId="52" applyNumberFormat="1" applyFont="1" applyBorder="1">
      <alignment/>
      <protection/>
    </xf>
    <xf numFmtId="0" fontId="1" fillId="16" borderId="17" xfId="52" applyFont="1" applyFill="1" applyBorder="1" applyAlignment="1">
      <alignment horizontal="center"/>
      <protection/>
    </xf>
    <xf numFmtId="0" fontId="1" fillId="16" borderId="25" xfId="52" applyFont="1" applyFill="1" applyBorder="1" applyAlignment="1">
      <alignment horizontal="center"/>
      <protection/>
    </xf>
    <xf numFmtId="0" fontId="1" fillId="16" borderId="26" xfId="52" applyFont="1" applyFill="1" applyBorder="1" applyAlignment="1">
      <alignment horizontal="center"/>
      <protection/>
    </xf>
    <xf numFmtId="3" fontId="1" fillId="16" borderId="27" xfId="52" applyNumberFormat="1" applyFont="1" applyFill="1" applyBorder="1" applyAlignment="1">
      <alignment horizontal="center"/>
      <protection/>
    </xf>
    <xf numFmtId="0" fontId="0" fillId="0" borderId="14" xfId="52" applyFont="1" applyBorder="1">
      <alignment/>
      <protection/>
    </xf>
    <xf numFmtId="3" fontId="1" fillId="16" borderId="19" xfId="52" applyNumberFormat="1" applyFont="1" applyFill="1" applyBorder="1" applyAlignment="1">
      <alignment horizontal="center"/>
      <protection/>
    </xf>
    <xf numFmtId="3" fontId="1" fillId="0" borderId="21" xfId="52" applyNumberFormat="1" applyFont="1" applyBorder="1">
      <alignment/>
      <protection/>
    </xf>
    <xf numFmtId="3" fontId="0" fillId="0" borderId="28" xfId="52" applyNumberFormat="1" applyFont="1" applyBorder="1">
      <alignment/>
      <protection/>
    </xf>
    <xf numFmtId="3" fontId="0" fillId="0" borderId="29" xfId="52" applyNumberFormat="1" applyFont="1" applyBorder="1">
      <alignment/>
      <protection/>
    </xf>
    <xf numFmtId="0" fontId="0" fillId="0" borderId="30" xfId="52" applyFont="1" applyBorder="1" applyAlignment="1">
      <alignment horizontal="center"/>
      <protection/>
    </xf>
    <xf numFmtId="0" fontId="0" fillId="0" borderId="31" xfId="52" applyFont="1" applyBorder="1" applyAlignment="1">
      <alignment horizontal="center"/>
      <protection/>
    </xf>
    <xf numFmtId="0" fontId="0" fillId="0" borderId="32" xfId="52" applyFont="1" applyBorder="1">
      <alignment/>
      <protection/>
    </xf>
    <xf numFmtId="0" fontId="0" fillId="0" borderId="33" xfId="52" applyFont="1" applyBorder="1">
      <alignment/>
      <protection/>
    </xf>
    <xf numFmtId="0" fontId="0" fillId="0" borderId="19" xfId="52" applyFont="1" applyBorder="1" applyAlignment="1">
      <alignment horizontal="center"/>
      <protection/>
    </xf>
    <xf numFmtId="0" fontId="0" fillId="0" borderId="29" xfId="52" applyFont="1" applyBorder="1" applyAlignment="1">
      <alignment horizontal="center"/>
      <protection/>
    </xf>
    <xf numFmtId="0" fontId="0" fillId="0" borderId="34" xfId="52" applyFont="1" applyBorder="1">
      <alignment/>
      <protection/>
    </xf>
    <xf numFmtId="0" fontId="0" fillId="0" borderId="35" xfId="52" applyFont="1" applyBorder="1">
      <alignment/>
      <protection/>
    </xf>
    <xf numFmtId="0" fontId="0" fillId="0" borderId="36" xfId="52" applyFont="1" applyBorder="1">
      <alignment/>
      <protection/>
    </xf>
    <xf numFmtId="0" fontId="1" fillId="0" borderId="33" xfId="52" applyFont="1" applyBorder="1">
      <alignment/>
      <protection/>
    </xf>
    <xf numFmtId="0" fontId="1" fillId="14" borderId="37" xfId="52" applyFont="1" applyFill="1" applyBorder="1" applyAlignment="1">
      <alignment horizontal="center"/>
      <protection/>
    </xf>
    <xf numFmtId="0" fontId="1" fillId="16" borderId="38" xfId="52" applyFont="1" applyFill="1" applyBorder="1" applyAlignment="1">
      <alignment horizontal="center"/>
      <protection/>
    </xf>
    <xf numFmtId="0" fontId="0" fillId="0" borderId="20" xfId="52" applyFont="1" applyBorder="1" applyAlignment="1">
      <alignment horizontal="center"/>
      <protection/>
    </xf>
    <xf numFmtId="0" fontId="1" fillId="0" borderId="29" xfId="52" applyFont="1" applyBorder="1" applyAlignment="1">
      <alignment horizontal="center"/>
      <protection/>
    </xf>
    <xf numFmtId="0" fontId="1" fillId="15" borderId="24" xfId="52" applyFont="1" applyFill="1" applyBorder="1" applyAlignment="1">
      <alignment horizontal="left"/>
      <protection/>
    </xf>
    <xf numFmtId="0" fontId="0" fillId="15" borderId="39" xfId="52" applyFont="1" applyFill="1" applyBorder="1">
      <alignment/>
      <protection/>
    </xf>
    <xf numFmtId="3" fontId="1" fillId="0" borderId="19" xfId="52" applyNumberFormat="1" applyFont="1" applyFill="1" applyBorder="1">
      <alignment/>
      <protection/>
    </xf>
    <xf numFmtId="3" fontId="0" fillId="0" borderId="21" xfId="52" applyNumberFormat="1" applyFont="1" applyFill="1" applyBorder="1">
      <alignment/>
      <protection/>
    </xf>
    <xf numFmtId="3" fontId="0" fillId="0" borderId="28" xfId="52" applyNumberFormat="1" applyFont="1" applyFill="1" applyBorder="1">
      <alignment/>
      <protection/>
    </xf>
    <xf numFmtId="3" fontId="0" fillId="0" borderId="20" xfId="52" applyNumberFormat="1" applyFont="1" applyFill="1" applyBorder="1">
      <alignment/>
      <protection/>
    </xf>
    <xf numFmtId="3" fontId="1" fillId="14" borderId="23" xfId="52" applyNumberFormat="1" applyFont="1" applyFill="1" applyBorder="1">
      <alignment/>
      <protection/>
    </xf>
    <xf numFmtId="0" fontId="1" fillId="19" borderId="40" xfId="52" applyFont="1" applyFill="1" applyBorder="1">
      <alignment/>
      <protection/>
    </xf>
    <xf numFmtId="3" fontId="1" fillId="19" borderId="41" xfId="52" applyNumberFormat="1" applyFont="1" applyFill="1" applyBorder="1">
      <alignment/>
      <protection/>
    </xf>
    <xf numFmtId="0" fontId="1" fillId="14" borderId="23" xfId="52" applyFont="1" applyFill="1" applyBorder="1">
      <alignment/>
      <protection/>
    </xf>
    <xf numFmtId="0" fontId="0" fillId="0" borderId="28" xfId="52" applyFont="1" applyBorder="1">
      <alignment/>
      <protection/>
    </xf>
    <xf numFmtId="0" fontId="0" fillId="0" borderId="21" xfId="52" applyFont="1" applyBorder="1">
      <alignment/>
      <protection/>
    </xf>
    <xf numFmtId="0" fontId="0" fillId="0" borderId="20" xfId="52" applyFont="1" applyBorder="1">
      <alignment/>
      <protection/>
    </xf>
    <xf numFmtId="0" fontId="1" fillId="19" borderId="23" xfId="52" applyFont="1" applyFill="1" applyBorder="1">
      <alignment/>
      <protection/>
    </xf>
    <xf numFmtId="3" fontId="1" fillId="19" borderId="23" xfId="52" applyNumberFormat="1" applyFont="1" applyFill="1" applyBorder="1">
      <alignment/>
      <protection/>
    </xf>
    <xf numFmtId="0" fontId="1" fillId="16" borderId="23" xfId="52" applyFont="1" applyFill="1" applyBorder="1" applyAlignment="1">
      <alignment horizontal="center"/>
      <protection/>
    </xf>
    <xf numFmtId="0" fontId="1" fillId="16" borderId="42" xfId="52" applyFont="1" applyFill="1" applyBorder="1" applyAlignment="1">
      <alignment horizontal="center"/>
      <protection/>
    </xf>
    <xf numFmtId="0" fontId="1" fillId="0" borderId="19" xfId="52" applyFont="1" applyBorder="1">
      <alignment/>
      <protection/>
    </xf>
    <xf numFmtId="0" fontId="0" fillId="0" borderId="20" xfId="52" applyFont="1" applyBorder="1" quotePrefix="1">
      <alignment/>
      <protection/>
    </xf>
    <xf numFmtId="0" fontId="0" fillId="0" borderId="21" xfId="52" applyFont="1" applyBorder="1" quotePrefix="1">
      <alignment/>
      <protection/>
    </xf>
    <xf numFmtId="0" fontId="1" fillId="19" borderId="23" xfId="52" applyFont="1" applyFill="1" applyBorder="1" applyAlignment="1">
      <alignment horizontal="left"/>
      <protection/>
    </xf>
    <xf numFmtId="3" fontId="0" fillId="33" borderId="43" xfId="52" applyNumberFormat="1" applyFont="1" applyFill="1" applyBorder="1" applyAlignment="1" applyProtection="1">
      <alignment horizontal="right" vertical="center" indent="2"/>
      <protection locked="0"/>
    </xf>
    <xf numFmtId="0" fontId="0" fillId="33" borderId="44" xfId="52" applyFont="1" applyFill="1" applyBorder="1" applyAlignment="1" applyProtection="1">
      <alignment horizontal="right" vertical="center" indent="2"/>
      <protection locked="0"/>
    </xf>
    <xf numFmtId="3" fontId="0" fillId="33" borderId="44" xfId="52" applyNumberFormat="1" applyFont="1" applyFill="1" applyBorder="1" applyAlignment="1" applyProtection="1">
      <alignment horizontal="right" vertical="center" indent="2"/>
      <protection locked="0"/>
    </xf>
    <xf numFmtId="0" fontId="0" fillId="33" borderId="45" xfId="52" applyFont="1" applyFill="1" applyBorder="1" applyAlignment="1" applyProtection="1">
      <alignment horizontal="right" vertical="center" indent="2"/>
      <protection locked="0"/>
    </xf>
    <xf numFmtId="0" fontId="0" fillId="33" borderId="46" xfId="52" applyFont="1" applyFill="1" applyBorder="1" applyAlignment="1" applyProtection="1">
      <alignment horizontal="right" vertical="center" indent="2"/>
      <protection locked="0"/>
    </xf>
    <xf numFmtId="0" fontId="0" fillId="33" borderId="47" xfId="52" applyFont="1" applyFill="1" applyBorder="1" applyAlignment="1" applyProtection="1">
      <alignment horizontal="right" vertical="center" indent="2"/>
      <protection locked="0"/>
    </xf>
    <xf numFmtId="0" fontId="1" fillId="0" borderId="0" xfId="52" applyFont="1" applyFill="1" applyAlignment="1">
      <alignment horizontal="right" vertical="center"/>
      <protection/>
    </xf>
    <xf numFmtId="0" fontId="0" fillId="33" borderId="23" xfId="52" applyFont="1" applyFill="1" applyBorder="1" applyAlignment="1">
      <alignment vertical="center"/>
      <protection/>
    </xf>
    <xf numFmtId="0" fontId="1" fillId="0" borderId="0" xfId="52" applyFont="1" applyBorder="1" applyAlignment="1">
      <alignment horizontal="center"/>
      <protection/>
    </xf>
    <xf numFmtId="3" fontId="1" fillId="0" borderId="0" xfId="52" applyNumberFormat="1" applyFont="1" applyBorder="1">
      <alignment/>
      <protection/>
    </xf>
    <xf numFmtId="0" fontId="1" fillId="0" borderId="0" xfId="52" applyFont="1" applyFill="1" applyBorder="1">
      <alignment/>
      <protection/>
    </xf>
    <xf numFmtId="0" fontId="1" fillId="0" borderId="0" xfId="52" applyFont="1" applyFill="1" applyBorder="1" applyAlignment="1">
      <alignment horizontal="center"/>
      <protection/>
    </xf>
    <xf numFmtId="3" fontId="1" fillId="0" borderId="0" xfId="52" applyNumberFormat="1" applyFont="1" applyFill="1" applyBorder="1">
      <alignment/>
      <protection/>
    </xf>
    <xf numFmtId="0" fontId="1" fillId="15" borderId="24" xfId="52" applyFont="1" applyFill="1" applyBorder="1" applyAlignment="1">
      <alignment horizontal="center" vertical="center"/>
      <protection/>
    </xf>
    <xf numFmtId="0" fontId="1" fillId="15" borderId="39" xfId="52" applyFont="1" applyFill="1" applyBorder="1" applyAlignment="1">
      <alignment horizontal="center" vertical="center"/>
      <protection/>
    </xf>
    <xf numFmtId="0" fontId="1" fillId="15" borderId="24" xfId="52" applyFont="1" applyFill="1" applyBorder="1" applyAlignment="1">
      <alignment horizontal="center"/>
      <protection/>
    </xf>
    <xf numFmtId="0" fontId="1" fillId="15" borderId="48" xfId="52" applyFont="1" applyFill="1" applyBorder="1" applyAlignment="1">
      <alignment horizontal="center"/>
      <protection/>
    </xf>
    <xf numFmtId="0" fontId="1" fillId="15" borderId="39" xfId="52" applyFont="1" applyFill="1" applyBorder="1" applyAlignment="1">
      <alignment horizontal="center"/>
      <protection/>
    </xf>
    <xf numFmtId="0" fontId="1" fillId="14" borderId="24" xfId="52" applyFont="1" applyFill="1" applyBorder="1" applyAlignment="1">
      <alignment horizontal="center"/>
      <protection/>
    </xf>
    <xf numFmtId="0" fontId="1" fillId="14" borderId="48" xfId="52" applyFont="1" applyFill="1" applyBorder="1" applyAlignment="1">
      <alignment horizontal="center"/>
      <protection/>
    </xf>
    <xf numFmtId="0" fontId="1" fillId="15" borderId="49" xfId="52" applyFont="1" applyFill="1" applyBorder="1" applyAlignment="1">
      <alignment horizontal="center"/>
      <protection/>
    </xf>
    <xf numFmtId="0" fontId="1" fillId="15" borderId="37" xfId="52" applyFont="1" applyFill="1" applyBorder="1" applyAlignment="1">
      <alignment horizontal="center"/>
      <protection/>
    </xf>
    <xf numFmtId="0" fontId="1" fillId="15" borderId="18" xfId="52" applyFont="1" applyFill="1" applyBorder="1" applyAlignment="1">
      <alignment horizontal="center"/>
      <protection/>
    </xf>
    <xf numFmtId="0" fontId="1" fillId="16" borderId="24" xfId="52" applyFont="1" applyFill="1" applyBorder="1" applyAlignment="1">
      <alignment horizontal="center"/>
      <protection/>
    </xf>
    <xf numFmtId="0" fontId="1" fillId="16" borderId="39" xfId="52" applyFont="1" applyFill="1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33" xfId="52" applyFont="1" applyBorder="1" applyAlignment="1">
      <alignment horizontal="left"/>
      <protection/>
    </xf>
    <xf numFmtId="0" fontId="0" fillId="0" borderId="50" xfId="52" applyFont="1" applyBorder="1" applyAlignment="1">
      <alignment horizontal="left"/>
      <protection/>
    </xf>
    <xf numFmtId="0" fontId="0" fillId="0" borderId="36" xfId="52" applyFont="1" applyBorder="1" applyAlignment="1">
      <alignment horizontal="left"/>
      <protection/>
    </xf>
    <xf numFmtId="0" fontId="0" fillId="0" borderId="51" xfId="52" applyFont="1" applyBorder="1" applyAlignment="1">
      <alignment horizontal="left"/>
      <protection/>
    </xf>
    <xf numFmtId="0" fontId="0" fillId="0" borderId="34" xfId="52" applyFont="1" applyBorder="1" applyAlignment="1">
      <alignment horizontal="left"/>
      <protection/>
    </xf>
    <xf numFmtId="0" fontId="0" fillId="0" borderId="52" xfId="52" applyFont="1" applyBorder="1" applyAlignment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entral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Evolution du résultat 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2375"/>
          <c:w val="0.9422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Simulation!$G$17:$H$17</c:f>
              <c:numCache/>
            </c:numRef>
          </c:val>
        </c:ser>
        <c:axId val="54385416"/>
        <c:axId val="19706697"/>
      </c:bar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6697"/>
        <c:crosses val="autoZero"/>
        <c:auto val="1"/>
        <c:lblOffset val="100"/>
        <c:tickLblSkip val="1"/>
        <c:noMultiLvlLbl val="0"/>
      </c:catAx>
      <c:valAx>
        <c:axId val="19706697"/>
        <c:scaling>
          <c:orientation val="minMax"/>
        </c:scaling>
        <c:axPos val="l"/>
        <c:delete val="1"/>
        <c:majorTickMark val="out"/>
        <c:minorTickMark val="none"/>
        <c:tickLblPos val="none"/>
        <c:crossAx val="54385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Evolution du flux de trésorerie</a:t>
            </a:r>
          </a:p>
        </c:rich>
      </c:tx>
      <c:layout>
        <c:manualLayout>
          <c:xMode val="factor"/>
          <c:yMode val="factor"/>
          <c:x val="0.004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25875"/>
          <c:w val="0.9492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Simulation!$G$36:$H$36</c:f>
              <c:numCache/>
            </c:numRef>
          </c:val>
        </c:ser>
        <c:axId val="43142546"/>
        <c:axId val="52738595"/>
      </c:bar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595"/>
        <c:crosses val="autoZero"/>
        <c:auto val="1"/>
        <c:lblOffset val="100"/>
        <c:tickLblSkip val="1"/>
        <c:noMultiLvlLbl val="0"/>
      </c:catAx>
      <c:valAx>
        <c:axId val="52738595"/>
        <c:scaling>
          <c:orientation val="minMax"/>
        </c:scaling>
        <c:axPos val="l"/>
        <c:delete val="1"/>
        <c:majorTickMark val="out"/>
        <c:minorTickMark val="none"/>
        <c:tickLblPos val="none"/>
        <c:crossAx val="43142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10</xdr:row>
      <xdr:rowOff>66675</xdr:rowOff>
    </xdr:from>
    <xdr:to>
      <xdr:col>12</xdr:col>
      <xdr:colOff>666750</xdr:colOff>
      <xdr:row>18</xdr:row>
      <xdr:rowOff>66675</xdr:rowOff>
    </xdr:to>
    <xdr:graphicFrame>
      <xdr:nvGraphicFramePr>
        <xdr:cNvPr id="1" name="Chart 4"/>
        <xdr:cNvGraphicFramePr/>
      </xdr:nvGraphicFramePr>
      <xdr:xfrm>
        <a:off x="9077325" y="2047875"/>
        <a:ext cx="3219450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180975</xdr:colOff>
      <xdr:row>19</xdr:row>
      <xdr:rowOff>180975</xdr:rowOff>
    </xdr:from>
    <xdr:ext cx="3819525" cy="1847850"/>
    <xdr:graphicFrame>
      <xdr:nvGraphicFramePr>
        <xdr:cNvPr id="2" name="Chart 5"/>
        <xdr:cNvGraphicFramePr/>
      </xdr:nvGraphicFramePr>
      <xdr:xfrm>
        <a:off x="9725025" y="3952875"/>
        <a:ext cx="381952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11</xdr:col>
      <xdr:colOff>657225</xdr:colOff>
      <xdr:row>5</xdr:row>
      <xdr:rowOff>152400</xdr:rowOff>
    </xdr:from>
    <xdr:to>
      <xdr:col>14</xdr:col>
      <xdr:colOff>476250</xdr:colOff>
      <xdr:row>12</xdr:row>
      <xdr:rowOff>171450</xdr:rowOff>
    </xdr:to>
    <xdr:sp>
      <xdr:nvSpPr>
        <xdr:cNvPr id="3" name="AutoShape 6"/>
        <xdr:cNvSpPr>
          <a:spLocks/>
        </xdr:cNvSpPr>
      </xdr:nvSpPr>
      <xdr:spPr>
        <a:xfrm>
          <a:off x="11525250" y="1143000"/>
          <a:ext cx="2105025" cy="1400175"/>
        </a:xfrm>
        <a:prstGeom prst="wedgeEllipseCallout">
          <a:avLst>
            <a:gd name="adj1" fmla="val -39592"/>
            <a:gd name="adj2" fmla="val 69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R= 1480 
</a:t>
          </a:r>
          <a:r>
            <a:rPr lang="en-US" cap="none" sz="1400" b="1" i="0" u="none" baseline="0">
              <a:solidFill>
                <a:srgbClr val="000000"/>
              </a:solidFill>
            </a:rPr>
            <a:t>Ventes : 20 KU</a:t>
          </a:r>
        </a:p>
      </xdr:txBody>
    </xdr:sp>
    <xdr:clientData/>
  </xdr:twoCellAnchor>
  <xdr:twoCellAnchor>
    <xdr:from>
      <xdr:col>10</xdr:col>
      <xdr:colOff>657225</xdr:colOff>
      <xdr:row>30</xdr:row>
      <xdr:rowOff>161925</xdr:rowOff>
    </xdr:from>
    <xdr:to>
      <xdr:col>15</xdr:col>
      <xdr:colOff>142875</xdr:colOff>
      <xdr:row>38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10763250" y="6210300"/>
          <a:ext cx="3295650" cy="1562100"/>
        </a:xfrm>
        <a:prstGeom prst="wedgeEllipseCallout">
          <a:avLst>
            <a:gd name="adj1" fmla="val 9250"/>
            <a:gd name="adj2" fmla="val -74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T= -503
</a:t>
          </a:r>
          <a:r>
            <a:rPr lang="en-US" cap="none" sz="1400" b="1" i="0" u="none" baseline="0">
              <a:solidFill>
                <a:srgbClr val="000000"/>
              </a:solidFill>
            </a:rPr>
            <a:t>Ventes :20 KU,
</a:t>
          </a:r>
          <a:r>
            <a:rPr lang="en-US" cap="none" sz="1400" b="1" i="0" u="none" baseline="0">
              <a:solidFill>
                <a:srgbClr val="000000"/>
              </a:solidFill>
            </a:rPr>
            <a:t>délai clients 3 mois
</a:t>
          </a:r>
          <a:r>
            <a:rPr lang="en-US" cap="none" sz="1400" b="1" i="0" u="none" baseline="0">
              <a:solidFill>
                <a:srgbClr val="000000"/>
              </a:solidFill>
            </a:rPr>
            <a:t>délai fournisseurs 2 mois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LAUDE~1\LOCALS~1\Temp\Cl&#233;USB0809\M831-0809\TD1C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-TD1"/>
      <sheetName val="SIGCAF-TD1"/>
      <sheetName val="SIG-TD1"/>
      <sheetName val="Données-TD2"/>
      <sheetName val="Réponses-TD2"/>
    </sheetNames>
    <sheetDataSet>
      <sheetData sheetId="0">
        <row r="13">
          <cell r="I13">
            <v>437597</v>
          </cell>
        </row>
        <row r="27">
          <cell r="I27">
            <v>410465</v>
          </cell>
        </row>
        <row r="37">
          <cell r="I37">
            <v>697</v>
          </cell>
        </row>
        <row r="42">
          <cell r="I42">
            <v>5882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8"/>
  <sheetViews>
    <sheetView showGridLines="0" zoomScalePageLayoutView="0" workbookViewId="0" topLeftCell="A1">
      <selection activeCell="C1" sqref="C1"/>
    </sheetView>
  </sheetViews>
  <sheetFormatPr defaultColWidth="10.00390625" defaultRowHeight="15.75"/>
  <cols>
    <col min="1" max="1" width="3.75390625" style="15" customWidth="1"/>
    <col min="2" max="2" width="48.375" style="15" bestFit="1" customWidth="1"/>
    <col min="3" max="3" width="15.75390625" style="15" customWidth="1"/>
    <col min="4" max="4" width="16.50390625" style="15" customWidth="1"/>
    <col min="5" max="5" width="19.375" style="15" customWidth="1"/>
    <col min="6" max="6" width="17.75390625" style="15" customWidth="1"/>
    <col min="7" max="16384" width="10.00390625" style="15" customWidth="1"/>
  </cols>
  <sheetData>
    <row r="1" spans="2:3" ht="15.75" thickBot="1">
      <c r="B1" s="89" t="s">
        <v>75</v>
      </c>
      <c r="C1" s="90"/>
    </row>
    <row r="2" ht="15.75" thickBot="1"/>
    <row r="3" spans="2:3" ht="15.75" thickBot="1">
      <c r="B3" s="96" t="s">
        <v>0</v>
      </c>
      <c r="C3" s="97"/>
    </row>
    <row r="4" spans="2:3" ht="15">
      <c r="B4" s="18" t="s">
        <v>1</v>
      </c>
      <c r="C4" s="83">
        <v>1000</v>
      </c>
    </row>
    <row r="5" spans="2:3" ht="15">
      <c r="B5" s="16" t="s">
        <v>2</v>
      </c>
      <c r="C5" s="84">
        <v>165</v>
      </c>
    </row>
    <row r="6" spans="2:3" ht="15">
      <c r="B6" s="16" t="s">
        <v>3</v>
      </c>
      <c r="C6" s="84">
        <v>5</v>
      </c>
    </row>
    <row r="7" spans="2:3" ht="15">
      <c r="B7" s="16" t="s">
        <v>4</v>
      </c>
      <c r="C7" s="85">
        <v>2000</v>
      </c>
    </row>
    <row r="8" spans="2:3" ht="15">
      <c r="B8" s="16" t="s">
        <v>5</v>
      </c>
      <c r="C8" s="84">
        <v>230</v>
      </c>
    </row>
    <row r="9" spans="2:3" ht="15">
      <c r="B9" s="16" t="s">
        <v>6</v>
      </c>
      <c r="C9" s="84">
        <v>78</v>
      </c>
    </row>
    <row r="10" spans="2:3" ht="15">
      <c r="B10" s="16" t="s">
        <v>7</v>
      </c>
      <c r="C10" s="85">
        <v>1700</v>
      </c>
    </row>
    <row r="11" spans="2:3" ht="15">
      <c r="B11" s="16" t="s">
        <v>8</v>
      </c>
      <c r="C11" s="85">
        <v>500</v>
      </c>
    </row>
    <row r="12" spans="2:3" ht="15">
      <c r="B12" s="16" t="s">
        <v>9</v>
      </c>
      <c r="C12" s="85">
        <v>1150</v>
      </c>
    </row>
    <row r="13" spans="2:3" ht="15.75" thickBot="1">
      <c r="B13" s="17" t="s">
        <v>10</v>
      </c>
      <c r="C13" s="86">
        <v>0.08</v>
      </c>
    </row>
    <row r="14" ht="15.75" thickBot="1"/>
    <row r="15" spans="2:3" ht="15.75" thickBot="1">
      <c r="B15" s="20" t="s">
        <v>11</v>
      </c>
      <c r="C15" s="21" t="s">
        <v>12</v>
      </c>
    </row>
    <row r="16" spans="2:3" ht="15">
      <c r="B16" s="18" t="s">
        <v>13</v>
      </c>
      <c r="C16" s="87">
        <v>0</v>
      </c>
    </row>
    <row r="17" spans="2:3" ht="15">
      <c r="B17" s="16" t="s">
        <v>14</v>
      </c>
      <c r="C17" s="84">
        <v>0</v>
      </c>
    </row>
    <row r="18" spans="2:3" ht="15">
      <c r="B18" s="16" t="s">
        <v>15</v>
      </c>
      <c r="C18" s="84">
        <v>10</v>
      </c>
    </row>
    <row r="19" spans="2:3" ht="15">
      <c r="B19" s="18" t="s">
        <v>16</v>
      </c>
      <c r="C19" s="87">
        <v>20</v>
      </c>
    </row>
    <row r="20" spans="2:3" ht="15">
      <c r="B20" s="16" t="s">
        <v>17</v>
      </c>
      <c r="C20" s="84">
        <v>600</v>
      </c>
    </row>
    <row r="21" spans="2:3" ht="15">
      <c r="B21" s="16" t="s">
        <v>64</v>
      </c>
      <c r="C21" s="84">
        <f>4*100</f>
        <v>400</v>
      </c>
    </row>
    <row r="22" spans="2:3" ht="15">
      <c r="B22" s="16" t="s">
        <v>18</v>
      </c>
      <c r="C22" s="84">
        <v>616</v>
      </c>
    </row>
    <row r="23" spans="2:3" ht="15">
      <c r="B23" s="16" t="s">
        <v>19</v>
      </c>
      <c r="C23" s="84">
        <v>3</v>
      </c>
    </row>
    <row r="24" spans="2:3" ht="15">
      <c r="B24" s="19" t="s">
        <v>20</v>
      </c>
      <c r="C24" s="88">
        <v>1</v>
      </c>
    </row>
    <row r="25" spans="2:3" ht="15">
      <c r="B25" s="16" t="s">
        <v>21</v>
      </c>
      <c r="C25" s="84">
        <v>0</v>
      </c>
    </row>
    <row r="26" spans="2:3" ht="15">
      <c r="B26" s="16" t="s">
        <v>22</v>
      </c>
      <c r="C26" s="84">
        <v>0</v>
      </c>
    </row>
    <row r="27" spans="2:3" ht="15">
      <c r="B27" s="16" t="s">
        <v>23</v>
      </c>
      <c r="C27" s="84">
        <v>0</v>
      </c>
    </row>
    <row r="28" spans="2:3" ht="15.75" thickBot="1">
      <c r="B28" s="17" t="s">
        <v>56</v>
      </c>
      <c r="C28" s="86">
        <v>0</v>
      </c>
    </row>
  </sheetData>
  <sheetProtection sheet="1"/>
  <mergeCells count="1"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9"/>
  <sheetViews>
    <sheetView showGridLines="0" tabSelected="1" zoomScale="80" zoomScaleNormal="80" zoomScalePageLayoutView="0" workbookViewId="0" topLeftCell="A1">
      <selection activeCell="H25" sqref="H25"/>
    </sheetView>
  </sheetViews>
  <sheetFormatPr defaultColWidth="10.00390625" defaultRowHeight="15.75"/>
  <cols>
    <col min="1" max="1" width="3.75390625" style="1" customWidth="1"/>
    <col min="2" max="2" width="22.00390625" style="1" customWidth="1"/>
    <col min="3" max="3" width="10.00390625" style="22" customWidth="1"/>
    <col min="4" max="4" width="14.375" style="1" customWidth="1"/>
    <col min="5" max="5" width="2.375" style="1" customWidth="1"/>
    <col min="6" max="6" width="34.50390625" style="1" customWidth="1"/>
    <col min="7" max="9" width="12.75390625" style="1" customWidth="1"/>
    <col min="10" max="10" width="7.375" style="1" customWidth="1"/>
    <col min="11" max="16384" width="10.00390625" style="1" customWidth="1"/>
  </cols>
  <sheetData>
    <row r="2" spans="6:7" ht="15">
      <c r="F2" s="10" t="s">
        <v>24</v>
      </c>
      <c r="G2" s="10">
        <f>+C21</f>
        <v>6</v>
      </c>
    </row>
    <row r="3" spans="2:12" ht="15.75">
      <c r="B3" s="11" t="s">
        <v>25</v>
      </c>
      <c r="C3" s="23">
        <v>14</v>
      </c>
      <c r="F3" s="12" t="s">
        <v>26</v>
      </c>
      <c r="G3" s="13">
        <v>3</v>
      </c>
      <c r="I3" s="2"/>
      <c r="J3" s="2"/>
      <c r="K3" s="2"/>
      <c r="L3" s="2"/>
    </row>
    <row r="4" spans="6:12" ht="15.75">
      <c r="F4" s="12" t="s">
        <v>27</v>
      </c>
      <c r="G4" s="13">
        <v>1</v>
      </c>
      <c r="I4" s="108"/>
      <c r="J4" s="108"/>
      <c r="K4" s="108"/>
      <c r="L4" s="108"/>
    </row>
    <row r="5" spans="6:12" ht="15.75" thickBot="1">
      <c r="F5" s="12"/>
      <c r="G5" s="13"/>
      <c r="I5" s="3"/>
      <c r="J5" s="3"/>
      <c r="K5" s="3"/>
      <c r="L5" s="3"/>
    </row>
    <row r="6" spans="2:12" ht="15.75" thickBot="1">
      <c r="B6" s="98" t="s">
        <v>65</v>
      </c>
      <c r="C6" s="99"/>
      <c r="D6" s="100"/>
      <c r="F6" s="98" t="s">
        <v>29</v>
      </c>
      <c r="G6" s="100"/>
      <c r="I6" s="2"/>
      <c r="J6" s="2"/>
      <c r="K6" s="2"/>
      <c r="L6" s="2"/>
    </row>
    <row r="7" spans="2:12" ht="15.75" thickBot="1">
      <c r="B7" s="106" t="s">
        <v>66</v>
      </c>
      <c r="C7" s="107"/>
      <c r="D7" s="29" t="s">
        <v>67</v>
      </c>
      <c r="F7" s="77" t="s">
        <v>66</v>
      </c>
      <c r="G7" s="29" t="s">
        <v>67</v>
      </c>
      <c r="I7" s="2"/>
      <c r="J7" s="2"/>
      <c r="K7" s="2"/>
      <c r="L7" s="2"/>
    </row>
    <row r="8" spans="2:12" ht="15">
      <c r="B8" s="113" t="s">
        <v>30</v>
      </c>
      <c r="C8" s="114"/>
      <c r="D8" s="30">
        <f>Données!C19*Données!C8</f>
        <v>4600</v>
      </c>
      <c r="F8" s="50" t="s">
        <v>45</v>
      </c>
      <c r="G8" s="64">
        <f>D33</f>
        <v>8624</v>
      </c>
      <c r="I8" s="2"/>
      <c r="J8" s="2"/>
      <c r="K8" s="2"/>
      <c r="L8" s="2"/>
    </row>
    <row r="9" spans="2:12" ht="15.75" thickBot="1">
      <c r="B9" s="111" t="s">
        <v>31</v>
      </c>
      <c r="C9" s="112"/>
      <c r="D9" s="31">
        <f>Données!C19*Données!C9</f>
        <v>1560</v>
      </c>
      <c r="F9" s="51" t="s">
        <v>46</v>
      </c>
      <c r="G9" s="65">
        <f>D21-D16</f>
        <v>1947</v>
      </c>
      <c r="I9" s="2"/>
      <c r="J9" s="2"/>
      <c r="K9" s="2"/>
      <c r="L9" s="2"/>
    </row>
    <row r="10" spans="2:12" ht="15.75" thickBot="1">
      <c r="B10" s="109" t="s">
        <v>60</v>
      </c>
      <c r="C10" s="110"/>
      <c r="D10" s="32">
        <f>Données!C18*Données!C5/Données!C6</f>
        <v>330</v>
      </c>
      <c r="F10" s="36" t="s">
        <v>61</v>
      </c>
      <c r="G10" s="68">
        <f>SUM(G8:G9)</f>
        <v>10571</v>
      </c>
      <c r="I10" s="2"/>
      <c r="J10" s="5"/>
      <c r="K10" s="2"/>
      <c r="L10" s="2"/>
    </row>
    <row r="11" spans="2:12" ht="15.75" thickBot="1">
      <c r="B11" s="36" t="s">
        <v>32</v>
      </c>
      <c r="C11" s="37">
        <f>Données!C19</f>
        <v>20</v>
      </c>
      <c r="D11" s="35">
        <f>SUM(D8:D10)</f>
        <v>6490</v>
      </c>
      <c r="F11" s="54" t="s">
        <v>58</v>
      </c>
      <c r="G11" s="66">
        <f>D8</f>
        <v>4600</v>
      </c>
      <c r="I11" s="2"/>
      <c r="J11" s="2"/>
      <c r="K11" s="2"/>
      <c r="L11" s="5"/>
    </row>
    <row r="12" spans="2:12" ht="15">
      <c r="B12" s="93"/>
      <c r="C12" s="91"/>
      <c r="D12" s="92"/>
      <c r="F12" s="56" t="s">
        <v>59</v>
      </c>
      <c r="G12" s="67">
        <f>Données!C10+Données!C20</f>
        <v>2300</v>
      </c>
      <c r="I12" s="2"/>
      <c r="J12" s="2"/>
      <c r="K12" s="2"/>
      <c r="L12" s="5"/>
    </row>
    <row r="13" spans="2:12" ht="15.75" thickBot="1">
      <c r="B13" s="4"/>
      <c r="C13" s="24"/>
      <c r="D13" s="28"/>
      <c r="F13" s="56" t="s">
        <v>33</v>
      </c>
      <c r="G13" s="67">
        <f>Données!C11</f>
        <v>500</v>
      </c>
      <c r="I13" s="2"/>
      <c r="J13" s="2"/>
      <c r="K13" s="2"/>
      <c r="L13" s="2"/>
    </row>
    <row r="14" spans="2:12" ht="15.75" thickBot="1">
      <c r="B14" s="98" t="s">
        <v>57</v>
      </c>
      <c r="C14" s="99"/>
      <c r="D14" s="100"/>
      <c r="F14" s="56" t="s">
        <v>35</v>
      </c>
      <c r="G14" s="67">
        <f>D9+Données!C12+Données!C21</f>
        <v>3110</v>
      </c>
      <c r="I14" s="2"/>
      <c r="J14" s="2"/>
      <c r="K14" s="2"/>
      <c r="L14" s="2"/>
    </row>
    <row r="15" spans="2:7" ht="15.75" thickBot="1">
      <c r="B15" s="39" t="s">
        <v>66</v>
      </c>
      <c r="C15" s="59" t="s">
        <v>68</v>
      </c>
      <c r="D15" s="44" t="s">
        <v>67</v>
      </c>
      <c r="F15" s="56" t="s">
        <v>60</v>
      </c>
      <c r="G15" s="67">
        <f>D10</f>
        <v>330</v>
      </c>
    </row>
    <row r="16" spans="2:7" ht="15.75" thickBot="1">
      <c r="B16" s="56" t="s">
        <v>34</v>
      </c>
      <c r="C16" s="52">
        <v>0</v>
      </c>
      <c r="D16" s="31">
        <v>0</v>
      </c>
      <c r="F16" s="36" t="s">
        <v>62</v>
      </c>
      <c r="G16" s="68">
        <f>SUM(G11:G15)</f>
        <v>10840</v>
      </c>
    </row>
    <row r="17" spans="2:8" ht="15.75" thickBot="1">
      <c r="B17" s="56" t="s">
        <v>36</v>
      </c>
      <c r="C17" s="60">
        <f>+C11</f>
        <v>20</v>
      </c>
      <c r="D17" s="31">
        <f>+D11</f>
        <v>6490</v>
      </c>
      <c r="F17" s="69" t="s">
        <v>39</v>
      </c>
      <c r="G17" s="70">
        <f>G10-G16</f>
        <v>-269</v>
      </c>
      <c r="H17" s="6">
        <v>1480</v>
      </c>
    </row>
    <row r="18" spans="2:4" ht="15.75" thickBot="1">
      <c r="B18" s="57" t="s">
        <v>37</v>
      </c>
      <c r="C18" s="61">
        <f>SUM(C16:C17)</f>
        <v>20</v>
      </c>
      <c r="D18" s="45">
        <f>SUM(D16:D17)</f>
        <v>6490</v>
      </c>
    </row>
    <row r="19" spans="2:8" ht="15.75" thickBot="1">
      <c r="B19" s="36" t="s">
        <v>63</v>
      </c>
      <c r="C19" s="58"/>
      <c r="D19" s="35">
        <f>+D18/C18</f>
        <v>324.5</v>
      </c>
      <c r="F19" s="103" t="s">
        <v>53</v>
      </c>
      <c r="G19" s="104"/>
      <c r="H19" s="105"/>
    </row>
    <row r="20" spans="2:8" ht="16.5" thickBot="1">
      <c r="B20" s="54" t="s">
        <v>38</v>
      </c>
      <c r="C20" s="52">
        <f>C3</f>
        <v>14</v>
      </c>
      <c r="D20" s="46">
        <f>+C20*D19</f>
        <v>4543</v>
      </c>
      <c r="F20" s="77" t="s">
        <v>66</v>
      </c>
      <c r="G20" s="106" t="s">
        <v>67</v>
      </c>
      <c r="H20" s="107"/>
    </row>
    <row r="21" spans="2:8" ht="16.5" thickBot="1">
      <c r="B21" s="55" t="s">
        <v>24</v>
      </c>
      <c r="C21" s="53">
        <f>C18-C20</f>
        <v>6</v>
      </c>
      <c r="D21" s="47">
        <f>+D18-D20</f>
        <v>1947</v>
      </c>
      <c r="F21" s="71" t="s">
        <v>42</v>
      </c>
      <c r="G21" s="71" t="s">
        <v>43</v>
      </c>
      <c r="H21" s="71" t="s">
        <v>44</v>
      </c>
    </row>
    <row r="22" spans="2:8" ht="15.75">
      <c r="B22" s="2"/>
      <c r="C22" s="3"/>
      <c r="D22" s="38"/>
      <c r="F22" s="72" t="s">
        <v>45</v>
      </c>
      <c r="G22" s="46">
        <f>G8</f>
        <v>8624</v>
      </c>
      <c r="H22" s="46">
        <f>G22*G3/12</f>
        <v>2156</v>
      </c>
    </row>
    <row r="23" spans="2:8" ht="16.5" thickBot="1">
      <c r="B23" s="4"/>
      <c r="C23" s="24"/>
      <c r="D23" s="28"/>
      <c r="F23" s="73" t="s">
        <v>46</v>
      </c>
      <c r="G23" s="32">
        <f>G9</f>
        <v>1947</v>
      </c>
      <c r="H23" s="32">
        <f>G23</f>
        <v>1947</v>
      </c>
    </row>
    <row r="24" spans="2:8" ht="16.5" thickBot="1">
      <c r="B24" s="98" t="s">
        <v>40</v>
      </c>
      <c r="C24" s="99"/>
      <c r="D24" s="100"/>
      <c r="F24" s="71" t="s">
        <v>48</v>
      </c>
      <c r="G24" s="71" t="s">
        <v>49</v>
      </c>
      <c r="H24" s="71" t="s">
        <v>50</v>
      </c>
    </row>
    <row r="25" spans="2:8" ht="16.5" thickBot="1">
      <c r="B25" s="40" t="s">
        <v>66</v>
      </c>
      <c r="C25" s="41" t="s">
        <v>68</v>
      </c>
      <c r="D25" s="42" t="s">
        <v>67</v>
      </c>
      <c r="F25" s="72" t="s">
        <v>73</v>
      </c>
      <c r="G25" s="46">
        <f>G11</f>
        <v>4600</v>
      </c>
      <c r="H25" s="46">
        <f>G25*G4/12</f>
        <v>383.3333333333333</v>
      </c>
    </row>
    <row r="26" spans="2:8" ht="15.75">
      <c r="B26" s="27" t="s">
        <v>28</v>
      </c>
      <c r="C26" s="48">
        <f>+C20</f>
        <v>14</v>
      </c>
      <c r="D26" s="30">
        <f>+D20</f>
        <v>4543</v>
      </c>
      <c r="F26" s="74" t="s">
        <v>59</v>
      </c>
      <c r="G26" s="31">
        <f>G12</f>
        <v>2300</v>
      </c>
      <c r="H26" s="31"/>
    </row>
    <row r="27" spans="2:8" ht="16.5" thickBot="1">
      <c r="B27" s="43" t="s">
        <v>41</v>
      </c>
      <c r="C27" s="49"/>
      <c r="D27" s="32">
        <f>Données!C10+Données!C11+Données!C12+Données!C20+Données!C21</f>
        <v>4350</v>
      </c>
      <c r="F27" s="74" t="s">
        <v>71</v>
      </c>
      <c r="G27" s="31">
        <f>G13</f>
        <v>500</v>
      </c>
      <c r="H27" s="31"/>
    </row>
    <row r="28" spans="2:8" ht="16.5" thickBot="1">
      <c r="B28" s="33" t="s">
        <v>32</v>
      </c>
      <c r="C28" s="34">
        <f>C26</f>
        <v>14</v>
      </c>
      <c r="D28" s="35">
        <f>SUM(D26:D27)</f>
        <v>8893</v>
      </c>
      <c r="F28" s="73" t="s">
        <v>72</v>
      </c>
      <c r="G28" s="32">
        <f>G14</f>
        <v>3110</v>
      </c>
      <c r="H28" s="32"/>
    </row>
    <row r="29" spans="2:8" ht="16.5" thickBot="1">
      <c r="B29" s="93"/>
      <c r="C29" s="94"/>
      <c r="D29" s="95"/>
      <c r="F29" s="75" t="s">
        <v>70</v>
      </c>
      <c r="G29" s="76">
        <f>+G22+G23-SUM(G25:G28)</f>
        <v>61</v>
      </c>
      <c r="H29" s="76"/>
    </row>
    <row r="30" spans="2:4" ht="15.75" thickBot="1">
      <c r="B30" s="4"/>
      <c r="C30" s="24"/>
      <c r="D30" s="28"/>
    </row>
    <row r="31" spans="2:7" ht="15.75" thickBot="1">
      <c r="B31" s="98" t="s">
        <v>47</v>
      </c>
      <c r="C31" s="99"/>
      <c r="D31" s="100"/>
      <c r="F31" s="62" t="s">
        <v>69</v>
      </c>
      <c r="G31" s="63"/>
    </row>
    <row r="32" spans="2:11" ht="15.75" thickBot="1">
      <c r="B32" s="40" t="s">
        <v>66</v>
      </c>
      <c r="C32" s="41" t="s">
        <v>68</v>
      </c>
      <c r="D32" s="42" t="s">
        <v>67</v>
      </c>
      <c r="F32" s="78" t="s">
        <v>66</v>
      </c>
      <c r="G32" s="29" t="s">
        <v>67</v>
      </c>
      <c r="J32" s="8"/>
      <c r="K32" s="9"/>
    </row>
    <row r="33" spans="2:7" ht="15">
      <c r="B33" s="50" t="s">
        <v>51</v>
      </c>
      <c r="C33" s="52">
        <f>+C3</f>
        <v>14</v>
      </c>
      <c r="D33" s="30">
        <f>C3*Données!C22</f>
        <v>8624</v>
      </c>
      <c r="F33" s="79" t="s">
        <v>70</v>
      </c>
      <c r="G33" s="30">
        <f>+G29</f>
        <v>61</v>
      </c>
    </row>
    <row r="34" spans="2:7" ht="15.75" thickBot="1">
      <c r="B34" s="51" t="s">
        <v>52</v>
      </c>
      <c r="C34" s="53"/>
      <c r="D34" s="32">
        <f>D28</f>
        <v>8893</v>
      </c>
      <c r="F34" s="80" t="s">
        <v>55</v>
      </c>
      <c r="G34" s="31">
        <f>-H22-H23</f>
        <v>-4103</v>
      </c>
    </row>
    <row r="35" spans="2:7" ht="15.75" thickBot="1">
      <c r="B35" s="101" t="s">
        <v>39</v>
      </c>
      <c r="C35" s="102"/>
      <c r="D35" s="35">
        <f>+D33-D34</f>
        <v>-269</v>
      </c>
      <c r="F35" s="81" t="s">
        <v>54</v>
      </c>
      <c r="G35" s="32">
        <f>+H25</f>
        <v>383.3333333333333</v>
      </c>
    </row>
    <row r="36" spans="2:8" ht="15.75" thickBot="1">
      <c r="B36" s="7"/>
      <c r="C36" s="25"/>
      <c r="D36" s="7"/>
      <c r="F36" s="82" t="s">
        <v>74</v>
      </c>
      <c r="G36" s="76">
        <f>SUM(G33:G35)</f>
        <v>-3658.6666666666665</v>
      </c>
      <c r="H36" s="14">
        <v>-503</v>
      </c>
    </row>
    <row r="38" ht="15">
      <c r="C38" s="26"/>
    </row>
    <row r="39" ht="15">
      <c r="C39" s="26"/>
    </row>
  </sheetData>
  <sheetProtection sheet="1"/>
  <mergeCells count="13">
    <mergeCell ref="I4:L4"/>
    <mergeCell ref="B6:D6"/>
    <mergeCell ref="F6:G6"/>
    <mergeCell ref="B10:C10"/>
    <mergeCell ref="B9:C9"/>
    <mergeCell ref="B8:C8"/>
    <mergeCell ref="B7:C7"/>
    <mergeCell ref="B14:D14"/>
    <mergeCell ref="B24:D24"/>
    <mergeCell ref="B31:D31"/>
    <mergeCell ref="B35:C35"/>
    <mergeCell ref="F19:H19"/>
    <mergeCell ref="G20:H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DE TROYES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Claudette-GRAPFIG</dc:creator>
  <cp:keywords/>
  <dc:description/>
  <cp:lastModifiedBy>princadj1</cp:lastModifiedBy>
  <dcterms:created xsi:type="dcterms:W3CDTF">2008-11-15T13:38:30Z</dcterms:created>
  <dcterms:modified xsi:type="dcterms:W3CDTF">2011-02-09T10:56:38Z</dcterms:modified>
  <cp:category/>
  <cp:version/>
  <cp:contentType/>
  <cp:contentStatus/>
</cp:coreProperties>
</file>