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990" activeTab="0"/>
  </bookViews>
  <sheets>
    <sheet name="Annexe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<sst xmlns="http://schemas.openxmlformats.org/spreadsheetml/2006/main" count="21" uniqueCount="20">
  <si>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IS ou économie d'IS</t>
  </si>
  <si>
    <t>Flux actualisés au taux de 20 %</t>
  </si>
  <si>
    <t>Investissement</t>
  </si>
  <si>
    <t>Amortissements</t>
  </si>
  <si>
    <t>Résultat avant IS</t>
  </si>
  <si>
    <t>Résultat net après IS</t>
  </si>
  <si>
    <t>Flux actualisés au taux de 15 %</t>
  </si>
  <si>
    <t>Variation du BFR</t>
  </si>
  <si>
    <t>Chiffre d'affaires</t>
  </si>
  <si>
    <t>Charges décaissées</t>
  </si>
  <si>
    <t>Flux Nets de Trésorerie</t>
  </si>
  <si>
    <t>Périodes</t>
  </si>
  <si>
    <t>Excédent Brut d'Exploitation</t>
  </si>
  <si>
    <t>Capacité d'autofinancement</t>
  </si>
  <si>
    <t>Société COTINIERE - Flux Nets de Trésorerie</t>
  </si>
  <si>
    <t>Société COTINIERE - Valeur Actuelle Nette</t>
  </si>
  <si>
    <t>Valeur Actuelle nette</t>
  </si>
  <si>
    <t>Taux Interne de Rentabilité</t>
  </si>
  <si>
    <t>Valeur Actuelle Nette au TIR</t>
  </si>
  <si>
    <t>Zones de saisie =&gt;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</si>
</sst>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00"/>
    <numFmt numFmtId="174" formatCode="0.0"/>
    <numFmt numFmtId="175" formatCode="0.00000"/>
    <numFmt numFmtId="176" formatCode="0.0000"/>
    <numFmt numFmtId="177" formatCode="0.0%"/>
    <numFmt numFmtId="178" formatCode="0.000%"/>
    <numFmt numFmtId="179" formatCode="#,##0.0\ _€;[Red]\-#,##0.0\ _€"/>
    <numFmt numFmtId="180" formatCode="0.0000%"/>
    <numFmt numFmtId="181" formatCode="#,##0.000\ _€;[Red]\-#,##0.000\ _€"/>
    <numFmt numFmtId="182" formatCode="#,##0.0000\ _€;[Red]\-#,##0.0000\ _€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1" fillId="10" borderId="11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2" fillId="10" borderId="17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0" fontId="2" fillId="8" borderId="12" xfId="0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2" fillId="8" borderId="12" xfId="0" applyFont="1" applyFill="1" applyBorder="1" applyAlignment="1">
      <alignment wrapText="1"/>
    </xf>
    <xf numFmtId="4" fontId="2" fillId="2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8" borderId="21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178" fontId="2" fillId="2" borderId="17" xfId="0" applyNumberFormat="1" applyFont="1" applyFill="1" applyBorder="1" applyAlignment="1">
      <alignment/>
    </xf>
    <xf numFmtId="38" fontId="2" fillId="2" borderId="17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4" fontId="1" fillId="10" borderId="15" xfId="0" applyNumberFormat="1" applyFont="1" applyFill="1" applyBorder="1" applyAlignment="1">
      <alignment/>
    </xf>
    <xf numFmtId="4" fontId="1" fillId="10" borderId="22" xfId="0" applyNumberFormat="1" applyFont="1" applyFill="1" applyBorder="1" applyAlignment="1">
      <alignment vertical="center"/>
    </xf>
    <xf numFmtId="0" fontId="3" fillId="10" borderId="23" xfId="0" applyFont="1" applyFill="1" applyBorder="1" applyAlignment="1">
      <alignment/>
    </xf>
    <xf numFmtId="40" fontId="3" fillId="10" borderId="0" xfId="0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24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10" borderId="25" xfId="0" applyFont="1" applyFill="1" applyBorder="1" applyAlignment="1">
      <alignment/>
    </xf>
    <xf numFmtId="4" fontId="1" fillId="0" borderId="26" xfId="0" applyNumberFormat="1" applyFont="1" applyBorder="1" applyAlignment="1">
      <alignment vertical="center"/>
    </xf>
    <xf numFmtId="4" fontId="2" fillId="2" borderId="17" xfId="0" applyNumberFormat="1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1" fillId="27" borderId="15" xfId="0" applyNumberFormat="1" applyFont="1" applyFill="1" applyBorder="1" applyAlignment="1" applyProtection="1">
      <alignment horizontal="right"/>
      <protection locked="0"/>
    </xf>
    <xf numFmtId="4" fontId="1" fillId="27" borderId="16" xfId="0" applyNumberFormat="1" applyFont="1" applyFill="1" applyBorder="1" applyAlignment="1" applyProtection="1">
      <alignment horizontal="right"/>
      <protection locked="0"/>
    </xf>
    <xf numFmtId="4" fontId="1" fillId="27" borderId="19" xfId="0" applyNumberFormat="1" applyFont="1" applyFill="1" applyBorder="1" applyAlignment="1" applyProtection="1">
      <alignment horizontal="right"/>
      <protection locked="0"/>
    </xf>
    <xf numFmtId="0" fontId="39" fillId="9" borderId="12" xfId="0" applyFont="1" applyFill="1" applyBorder="1" applyAlignment="1">
      <alignment horizontal="center"/>
    </xf>
    <xf numFmtId="0" fontId="39" fillId="9" borderId="10" xfId="0" applyFont="1" applyFill="1" applyBorder="1" applyAlignment="1">
      <alignment horizontal="center"/>
    </xf>
    <xf numFmtId="0" fontId="39" fillId="9" borderId="11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4" fontId="1" fillId="27" borderId="26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27" borderId="19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showGridLines="0" tabSelected="1" zoomScalePageLayoutView="0" workbookViewId="0" topLeftCell="A1">
      <selection activeCell="C2" sqref="C2"/>
    </sheetView>
  </sheetViews>
  <sheetFormatPr defaultColWidth="11.421875" defaultRowHeight="12.75"/>
  <cols>
    <col min="1" max="1" width="3.7109375" style="1" customWidth="1"/>
    <col min="2" max="2" width="28.7109375" style="1" customWidth="1"/>
    <col min="3" max="13" width="10.7109375" style="1" customWidth="1"/>
    <col min="14" max="16384" width="11.421875" style="1" customWidth="1"/>
  </cols>
  <sheetData>
    <row r="1" ht="15.75" thickBot="1"/>
    <row r="2" spans="2:13" s="3" customFormat="1" ht="15.75" thickBot="1">
      <c r="B2" s="62" t="s">
        <v>19</v>
      </c>
      <c r="C2" s="61"/>
      <c r="D2" s="4"/>
      <c r="E2" s="4"/>
      <c r="F2" s="4"/>
      <c r="G2" s="4"/>
      <c r="H2" s="4"/>
      <c r="I2" s="5"/>
      <c r="J2" s="5"/>
      <c r="K2" s="5"/>
      <c r="L2" s="5"/>
      <c r="M2" s="5"/>
    </row>
    <row r="3" spans="2:13" s="3" customFormat="1" ht="15.75" thickBot="1"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2:13" ht="15.75" thickBot="1">
      <c r="B4" s="66" t="s">
        <v>14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2:13" s="2" customFormat="1" ht="15" thickBot="1">
      <c r="B5" s="11" t="s">
        <v>11</v>
      </c>
      <c r="C5" s="22">
        <v>0</v>
      </c>
      <c r="D5" s="16">
        <v>1</v>
      </c>
      <c r="E5" s="22">
        <v>2</v>
      </c>
      <c r="F5" s="16">
        <v>3</v>
      </c>
      <c r="G5" s="22">
        <v>4</v>
      </c>
      <c r="H5" s="16">
        <v>5</v>
      </c>
      <c r="I5" s="22">
        <v>6</v>
      </c>
      <c r="J5" s="16">
        <v>7</v>
      </c>
      <c r="K5" s="22">
        <v>8</v>
      </c>
      <c r="L5" s="16">
        <v>9</v>
      </c>
      <c r="M5" s="22">
        <v>10</v>
      </c>
    </row>
    <row r="6" spans="2:13" ht="15">
      <c r="B6" s="12" t="s">
        <v>8</v>
      </c>
      <c r="C6" s="23"/>
      <c r="D6" s="63"/>
      <c r="E6" s="29">
        <f>D6*1.05</f>
        <v>0</v>
      </c>
      <c r="F6" s="18">
        <f>E6*1.05</f>
        <v>0</v>
      </c>
      <c r="G6" s="29">
        <f aca="true" t="shared" si="0" ref="G6:M6">F6*1.05</f>
        <v>0</v>
      </c>
      <c r="H6" s="18">
        <f t="shared" si="0"/>
        <v>0</v>
      </c>
      <c r="I6" s="29">
        <f t="shared" si="0"/>
        <v>0</v>
      </c>
      <c r="J6" s="18">
        <f t="shared" si="0"/>
        <v>0</v>
      </c>
      <c r="K6" s="29">
        <f t="shared" si="0"/>
        <v>0</v>
      </c>
      <c r="L6" s="18">
        <f t="shared" si="0"/>
        <v>0</v>
      </c>
      <c r="M6" s="29">
        <f t="shared" si="0"/>
        <v>0</v>
      </c>
    </row>
    <row r="7" spans="2:13" ht="15.75" thickBot="1">
      <c r="B7" s="13" t="s">
        <v>9</v>
      </c>
      <c r="C7" s="24"/>
      <c r="D7" s="64"/>
      <c r="E7" s="65"/>
      <c r="F7" s="64"/>
      <c r="G7" s="31">
        <f>G6*0.3</f>
        <v>0</v>
      </c>
      <c r="H7" s="21">
        <f aca="true" t="shared" si="1" ref="H7:M7">H6*0.3</f>
        <v>0</v>
      </c>
      <c r="I7" s="31">
        <f t="shared" si="1"/>
        <v>0</v>
      </c>
      <c r="J7" s="21">
        <f t="shared" si="1"/>
        <v>0</v>
      </c>
      <c r="K7" s="31">
        <f t="shared" si="1"/>
        <v>0</v>
      </c>
      <c r="L7" s="21">
        <f t="shared" si="1"/>
        <v>0</v>
      </c>
      <c r="M7" s="31">
        <f t="shared" si="1"/>
        <v>0</v>
      </c>
    </row>
    <row r="8" spans="2:13" s="2" customFormat="1" ht="14.25">
      <c r="B8" s="14" t="s">
        <v>12</v>
      </c>
      <c r="C8" s="25"/>
      <c r="D8" s="17">
        <f>D6-D7</f>
        <v>0</v>
      </c>
      <c r="E8" s="30">
        <f aca="true" t="shared" si="2" ref="E8:M8">E6-E7</f>
        <v>0</v>
      </c>
      <c r="F8" s="17">
        <f t="shared" si="2"/>
        <v>0</v>
      </c>
      <c r="G8" s="30">
        <f t="shared" si="2"/>
        <v>0</v>
      </c>
      <c r="H8" s="17">
        <f t="shared" si="2"/>
        <v>0</v>
      </c>
      <c r="I8" s="30">
        <f t="shared" si="2"/>
        <v>0</v>
      </c>
      <c r="J8" s="17">
        <f t="shared" si="2"/>
        <v>0</v>
      </c>
      <c r="K8" s="30">
        <f t="shared" si="2"/>
        <v>0</v>
      </c>
      <c r="L8" s="17">
        <f t="shared" si="2"/>
        <v>0</v>
      </c>
      <c r="M8" s="30">
        <f t="shared" si="2"/>
        <v>0</v>
      </c>
    </row>
    <row r="9" spans="2:13" ht="15.75" thickBot="1">
      <c r="B9" s="13" t="s">
        <v>3</v>
      </c>
      <c r="C9" s="26"/>
      <c r="D9" s="64"/>
      <c r="E9" s="31">
        <f>D9</f>
        <v>0</v>
      </c>
      <c r="F9" s="21">
        <f>E9</f>
        <v>0</v>
      </c>
      <c r="G9" s="31">
        <f aca="true" t="shared" si="3" ref="G9:M9">F9</f>
        <v>0</v>
      </c>
      <c r="H9" s="21">
        <f t="shared" si="3"/>
        <v>0</v>
      </c>
      <c r="I9" s="31">
        <f t="shared" si="3"/>
        <v>0</v>
      </c>
      <c r="J9" s="21">
        <f t="shared" si="3"/>
        <v>0</v>
      </c>
      <c r="K9" s="31">
        <f t="shared" si="3"/>
        <v>0</v>
      </c>
      <c r="L9" s="21">
        <f t="shared" si="3"/>
        <v>0</v>
      </c>
      <c r="M9" s="31">
        <f t="shared" si="3"/>
        <v>0</v>
      </c>
    </row>
    <row r="10" spans="2:13" ht="15">
      <c r="B10" s="12" t="s">
        <v>4</v>
      </c>
      <c r="C10" s="27"/>
      <c r="D10" s="18">
        <f>D8-D9</f>
        <v>0</v>
      </c>
      <c r="E10" s="29">
        <f aca="true" t="shared" si="4" ref="E10:J10">E8-E9</f>
        <v>0</v>
      </c>
      <c r="F10" s="18">
        <f t="shared" si="4"/>
        <v>0</v>
      </c>
      <c r="G10" s="29">
        <f t="shared" si="4"/>
        <v>0</v>
      </c>
      <c r="H10" s="18">
        <f t="shared" si="4"/>
        <v>0</v>
      </c>
      <c r="I10" s="29">
        <f t="shared" si="4"/>
        <v>0</v>
      </c>
      <c r="J10" s="18">
        <f t="shared" si="4"/>
        <v>0</v>
      </c>
      <c r="K10" s="29">
        <f>K8-K9</f>
        <v>0</v>
      </c>
      <c r="L10" s="18">
        <f>L8-L9</f>
        <v>0</v>
      </c>
      <c r="M10" s="29">
        <f>M8-M9</f>
        <v>0</v>
      </c>
    </row>
    <row r="11" spans="2:13" ht="15.75" thickBot="1">
      <c r="B11" s="13" t="s">
        <v>0</v>
      </c>
      <c r="C11" s="26"/>
      <c r="D11" s="19">
        <f>D10/3</f>
        <v>0</v>
      </c>
      <c r="E11" s="32">
        <f aca="true" t="shared" si="5" ref="E11:J11">E10/3</f>
        <v>0</v>
      </c>
      <c r="F11" s="19">
        <f t="shared" si="5"/>
        <v>0</v>
      </c>
      <c r="G11" s="32">
        <f t="shared" si="5"/>
        <v>0</v>
      </c>
      <c r="H11" s="79">
        <f t="shared" si="5"/>
        <v>0</v>
      </c>
      <c r="I11" s="80">
        <f t="shared" si="5"/>
        <v>0</v>
      </c>
      <c r="J11" s="79">
        <f t="shared" si="5"/>
        <v>0</v>
      </c>
      <c r="K11" s="80">
        <f>K10/3</f>
        <v>0</v>
      </c>
      <c r="L11" s="79">
        <f>L10/3</f>
        <v>0</v>
      </c>
      <c r="M11" s="80">
        <f>M10/3</f>
        <v>0</v>
      </c>
    </row>
    <row r="12" spans="2:13" s="2" customFormat="1" ht="15" thickBot="1">
      <c r="B12" s="15" t="s">
        <v>5</v>
      </c>
      <c r="C12" s="28"/>
      <c r="D12" s="20">
        <f aca="true" t="shared" si="6" ref="D12:M12">D10*2/3</f>
        <v>0</v>
      </c>
      <c r="E12" s="33">
        <f t="shared" si="6"/>
        <v>0</v>
      </c>
      <c r="F12" s="20">
        <f t="shared" si="6"/>
        <v>0</v>
      </c>
      <c r="G12" s="33">
        <f t="shared" si="6"/>
        <v>0</v>
      </c>
      <c r="H12" s="81">
        <f t="shared" si="6"/>
        <v>0</v>
      </c>
      <c r="I12" s="82">
        <f t="shared" si="6"/>
        <v>0</v>
      </c>
      <c r="J12" s="83">
        <f t="shared" si="6"/>
        <v>0</v>
      </c>
      <c r="K12" s="82">
        <f t="shared" si="6"/>
        <v>0</v>
      </c>
      <c r="L12" s="83">
        <f t="shared" si="6"/>
        <v>0</v>
      </c>
      <c r="M12" s="82">
        <f t="shared" si="6"/>
        <v>0</v>
      </c>
    </row>
    <row r="13" spans="2:13" s="2" customFormat="1" ht="14.25">
      <c r="B13" s="69" t="s">
        <v>13</v>
      </c>
      <c r="C13" s="70"/>
      <c r="D13" s="71">
        <f aca="true" t="shared" si="7" ref="D13:M13">D12+D9</f>
        <v>0</v>
      </c>
      <c r="E13" s="72">
        <f t="shared" si="7"/>
        <v>0</v>
      </c>
      <c r="F13" s="71">
        <f t="shared" si="7"/>
        <v>0</v>
      </c>
      <c r="G13" s="72">
        <f t="shared" si="7"/>
        <v>0</v>
      </c>
      <c r="H13" s="71">
        <f t="shared" si="7"/>
        <v>0</v>
      </c>
      <c r="I13" s="72">
        <f t="shared" si="7"/>
        <v>0</v>
      </c>
      <c r="J13" s="71">
        <f t="shared" si="7"/>
        <v>0</v>
      </c>
      <c r="K13" s="72">
        <f t="shared" si="7"/>
        <v>0</v>
      </c>
      <c r="L13" s="71">
        <f t="shared" si="7"/>
        <v>0</v>
      </c>
      <c r="M13" s="72">
        <f t="shared" si="7"/>
        <v>0</v>
      </c>
    </row>
    <row r="14" spans="2:13" ht="15">
      <c r="B14" s="73" t="s">
        <v>2</v>
      </c>
      <c r="C14" s="74"/>
      <c r="D14" s="75"/>
      <c r="E14" s="76"/>
      <c r="F14" s="75"/>
      <c r="G14" s="76"/>
      <c r="H14" s="75"/>
      <c r="I14" s="76"/>
      <c r="J14" s="75"/>
      <c r="K14" s="76"/>
      <c r="L14" s="75"/>
      <c r="M14" s="74"/>
    </row>
    <row r="15" spans="2:13" ht="15.75" thickBot="1">
      <c r="B15" s="13" t="s">
        <v>7</v>
      </c>
      <c r="C15" s="77"/>
      <c r="D15" s="78"/>
      <c r="E15" s="26"/>
      <c r="F15" s="78"/>
      <c r="G15" s="26"/>
      <c r="H15" s="78"/>
      <c r="I15" s="26"/>
      <c r="J15" s="78"/>
      <c r="K15" s="26"/>
      <c r="L15" s="78"/>
      <c r="M15" s="77"/>
    </row>
    <row r="16" spans="2:13" s="2" customFormat="1" ht="15" thickBot="1">
      <c r="B16" s="34" t="s">
        <v>10</v>
      </c>
      <c r="C16" s="35">
        <f>C15+C14</f>
        <v>0</v>
      </c>
      <c r="D16" s="36">
        <f>D13</f>
        <v>0</v>
      </c>
      <c r="E16" s="35">
        <f>E13</f>
        <v>0</v>
      </c>
      <c r="F16" s="36">
        <f>F13</f>
        <v>0</v>
      </c>
      <c r="G16" s="35">
        <f>G13</f>
        <v>0</v>
      </c>
      <c r="H16" s="36">
        <f aca="true" t="shared" si="8" ref="H16:M16">H13+H15</f>
        <v>0</v>
      </c>
      <c r="I16" s="35">
        <f t="shared" si="8"/>
        <v>0</v>
      </c>
      <c r="J16" s="36">
        <f t="shared" si="8"/>
        <v>0</v>
      </c>
      <c r="K16" s="35">
        <f t="shared" si="8"/>
        <v>0</v>
      </c>
      <c r="L16" s="36">
        <f t="shared" si="8"/>
        <v>0</v>
      </c>
      <c r="M16" s="35">
        <f t="shared" si="8"/>
        <v>0</v>
      </c>
    </row>
    <row r="17" spans="2:7" s="7" customFormat="1" ht="15.75" thickBot="1">
      <c r="B17" s="6"/>
      <c r="G17" s="8"/>
    </row>
    <row r="18" spans="2:13" ht="15.75" thickBot="1">
      <c r="B18" s="66" t="s">
        <v>15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2:13" ht="15.75" thickBot="1">
      <c r="B19" s="37" t="s">
        <v>6</v>
      </c>
      <c r="C19" s="40">
        <f>C16</f>
        <v>0</v>
      </c>
      <c r="D19" s="39">
        <f>D16*1.15^(-1)</f>
        <v>0</v>
      </c>
      <c r="E19" s="40">
        <f>E16*1.15^(-2)</f>
        <v>0</v>
      </c>
      <c r="F19" s="39">
        <f>F16*1.15^(-3)</f>
        <v>0</v>
      </c>
      <c r="G19" s="40">
        <f>G16*1.15^(-4)</f>
        <v>0</v>
      </c>
      <c r="H19" s="39">
        <f>H16*1.15^(-5)</f>
        <v>0</v>
      </c>
      <c r="I19" s="40">
        <f>I16*1.15^(-6)</f>
        <v>0</v>
      </c>
      <c r="J19" s="39">
        <f>J16*1.15^(-7)</f>
        <v>0</v>
      </c>
      <c r="K19" s="40">
        <f>K16*1.15^(-8)</f>
        <v>0</v>
      </c>
      <c r="L19" s="39">
        <f>L16*1.15^(-9)</f>
        <v>0</v>
      </c>
      <c r="M19" s="40">
        <f>M16*1.15^(-10)</f>
        <v>0</v>
      </c>
    </row>
    <row r="20" spans="2:13" ht="15.75" thickBot="1">
      <c r="B20" s="41" t="s">
        <v>16</v>
      </c>
      <c r="C20" s="42">
        <f>NPV(0.15,D16:M16)+C16</f>
        <v>0</v>
      </c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2:13" ht="15.75" thickBot="1">
      <c r="B21" s="38" t="s">
        <v>1</v>
      </c>
      <c r="C21" s="59">
        <f>C16</f>
        <v>0</v>
      </c>
      <c r="D21" s="50">
        <f>D16*1.2^(-1)</f>
        <v>0</v>
      </c>
      <c r="E21" s="40">
        <f>E16*1.2^(-2)</f>
        <v>0</v>
      </c>
      <c r="F21" s="39">
        <f>F16*1.2^(-3)</f>
        <v>0</v>
      </c>
      <c r="G21" s="40">
        <f>G16*1.2^(-4)</f>
        <v>0</v>
      </c>
      <c r="H21" s="39">
        <f>H16*1.2^(-5)</f>
        <v>0</v>
      </c>
      <c r="I21" s="40">
        <f>I16*1.2^(-6)</f>
        <v>0</v>
      </c>
      <c r="J21" s="39">
        <f>J16*1.2^(-7)</f>
        <v>0</v>
      </c>
      <c r="K21" s="40">
        <f>K16*1.2^(-8)</f>
        <v>0</v>
      </c>
      <c r="L21" s="39">
        <f>L16*1.2^(-9)</f>
        <v>0</v>
      </c>
      <c r="M21" s="40">
        <f>M16*1.2^(-10)</f>
        <v>0</v>
      </c>
    </row>
    <row r="22" spans="2:13" ht="15" customHeight="1" thickBot="1">
      <c r="B22" s="41" t="s">
        <v>16</v>
      </c>
      <c r="C22" s="60">
        <f>NPV(0.2,D16:M16)+C16</f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2:13" ht="6" customHeight="1" thickBot="1"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2:13" ht="15.75" thickBot="1">
      <c r="B24" s="46" t="s">
        <v>17</v>
      </c>
      <c r="C24" s="48" t="e">
        <f>IRR(C16:M16)</f>
        <v>#NUM!</v>
      </c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2:13" ht="15.75" thickBot="1">
      <c r="B25" s="47" t="s">
        <v>18</v>
      </c>
      <c r="C25" s="49">
        <f>NPV(0.16997,D16:M16)+C16</f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2:3" s="45" customFormat="1" ht="15">
      <c r="B26" s="43"/>
      <c r="C26" s="44"/>
    </row>
    <row r="27" ht="15">
      <c r="B27" s="3"/>
    </row>
  </sheetData>
  <sheetProtection sheet="1" objects="1" scenarios="1"/>
  <mergeCells count="2">
    <mergeCell ref="B4:M4"/>
    <mergeCell ref="B18:M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 BENAIEM</dc:creator>
  <cp:keywords/>
  <dc:description/>
  <cp:lastModifiedBy>JANUARIO Carlos</cp:lastModifiedBy>
  <cp:lastPrinted>2008-11-01T17:04:43Z</cp:lastPrinted>
  <dcterms:created xsi:type="dcterms:W3CDTF">2005-04-28T16:32:32Z</dcterms:created>
  <dcterms:modified xsi:type="dcterms:W3CDTF">2010-04-28T05:43:24Z</dcterms:modified>
  <cp:category/>
  <cp:version/>
  <cp:contentType/>
  <cp:contentStatus/>
</cp:coreProperties>
</file>