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120" yWindow="-60" windowWidth="18795" windowHeight="9720" tabRatio="599"/>
  </bookViews>
  <sheets>
    <sheet name="Balance" sheetId="12" r:id="rId1"/>
    <sheet name="Tableau de résultat" sheetId="14" r:id="rId2"/>
    <sheet name="Bilan" sheetId="13" r:id="rId3"/>
  </sheets>
  <calcPr calcId="125725"/>
</workbook>
</file>

<file path=xl/calcChain.xml><?xml version="1.0" encoding="utf-8"?>
<calcChain xmlns="http://schemas.openxmlformats.org/spreadsheetml/2006/main">
  <c r="G5" i="12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C25" i="14" s="1"/>
  <c r="F64" i="12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4"/>
  <c r="F15"/>
  <c r="F16"/>
  <c r="F17"/>
  <c r="F4"/>
  <c r="F5"/>
  <c r="F84" s="1"/>
  <c r="F6"/>
  <c r="F7"/>
  <c r="F8"/>
  <c r="F9"/>
  <c r="F10"/>
  <c r="F11"/>
  <c r="F12"/>
  <c r="C27" i="14"/>
  <c r="E27"/>
  <c r="F13" i="12"/>
  <c r="G4"/>
  <c r="G84" s="1"/>
  <c r="C5" i="14"/>
  <c r="C10"/>
  <c r="C11"/>
  <c r="C12"/>
  <c r="C13"/>
  <c r="C14"/>
  <c r="C15"/>
  <c r="C16"/>
  <c r="C19"/>
  <c r="C20"/>
  <c r="E5"/>
  <c r="E7"/>
  <c r="E15"/>
  <c r="E16"/>
  <c r="E19"/>
  <c r="E22" s="1"/>
  <c r="E20"/>
  <c r="E25"/>
  <c r="E28" s="1"/>
  <c r="C6" i="13"/>
  <c r="E6" s="1"/>
  <c r="C8"/>
  <c r="E8" s="1"/>
  <c r="C9"/>
  <c r="E9" s="1"/>
  <c r="C10"/>
  <c r="E10" s="1"/>
  <c r="C11"/>
  <c r="E11" s="1"/>
  <c r="C12"/>
  <c r="E12" s="1"/>
  <c r="C15"/>
  <c r="E15" s="1"/>
  <c r="C21"/>
  <c r="E21" s="1"/>
  <c r="C22"/>
  <c r="E22" s="1"/>
  <c r="C23"/>
  <c r="E23" s="1"/>
  <c r="C24"/>
  <c r="E24" s="1"/>
  <c r="G5"/>
  <c r="G7"/>
  <c r="G10" s="1"/>
  <c r="G18"/>
  <c r="G20"/>
  <c r="G21"/>
  <c r="G22"/>
  <c r="G23"/>
  <c r="E84" i="12"/>
  <c r="D84"/>
  <c r="D16" i="13"/>
  <c r="D26" s="1"/>
  <c r="D25"/>
  <c r="C25"/>
  <c r="C16"/>
  <c r="C26" s="1"/>
  <c r="E17" i="14"/>
  <c r="G25" i="13"/>
  <c r="E16" l="1"/>
  <c r="C28" i="14"/>
  <c r="C22"/>
  <c r="C17"/>
  <c r="E25" i="13"/>
  <c r="E31" i="14"/>
  <c r="E33" s="1"/>
  <c r="C33" s="1"/>
  <c r="C31" l="1"/>
  <c r="E32" s="1"/>
  <c r="E26" i="13"/>
  <c r="G13" s="1"/>
  <c r="G16" s="1"/>
  <c r="G26" s="1"/>
  <c r="C32" i="14"/>
</calcChain>
</file>

<file path=xl/sharedStrings.xml><?xml version="1.0" encoding="utf-8"?>
<sst xmlns="http://schemas.openxmlformats.org/spreadsheetml/2006/main" count="193" uniqueCount="158">
  <si>
    <t>TOTAL GENERAL</t>
  </si>
  <si>
    <t>ACTIF</t>
  </si>
  <si>
    <t>Brut N</t>
  </si>
  <si>
    <t>Net N</t>
  </si>
  <si>
    <t>PASSIF</t>
  </si>
  <si>
    <t>N</t>
  </si>
  <si>
    <t>Actif immobilisé</t>
  </si>
  <si>
    <t>Capitaux propres</t>
  </si>
  <si>
    <t>Total I</t>
  </si>
  <si>
    <t>Total II</t>
  </si>
  <si>
    <t>Actif circulant</t>
  </si>
  <si>
    <t>Dettes</t>
  </si>
  <si>
    <t>Stocks de marchandises</t>
  </si>
  <si>
    <t>Caisse</t>
  </si>
  <si>
    <t>Sous total</t>
  </si>
  <si>
    <t>Amortissements Dépréciations</t>
  </si>
  <si>
    <t>Immobilisations incorporelles</t>
  </si>
  <si>
    <t>Immobilisations corporelles</t>
  </si>
  <si>
    <t>Fournisseurs et comptes rattachés</t>
  </si>
  <si>
    <t>Emprunts et dettes assimilées</t>
  </si>
  <si>
    <t>Terrains</t>
  </si>
  <si>
    <t>Matériel de transport</t>
  </si>
  <si>
    <t>Matériel et outillage</t>
  </si>
  <si>
    <t>Clients et comptes rattachés</t>
  </si>
  <si>
    <t>Banque</t>
  </si>
  <si>
    <t>Réserves</t>
  </si>
  <si>
    <t>Dettes fiscales : Etat</t>
  </si>
  <si>
    <t xml:space="preserve">Capital </t>
  </si>
  <si>
    <t>Dettes sociales : Sécurité Sociale</t>
  </si>
  <si>
    <t xml:space="preserve">Résultat de l'exercice </t>
  </si>
  <si>
    <t xml:space="preserve">N° cptes </t>
  </si>
  <si>
    <t xml:space="preserve">Intitulés comptes </t>
  </si>
  <si>
    <t>Capital</t>
  </si>
  <si>
    <t>Totaux</t>
  </si>
  <si>
    <t>Charges</t>
  </si>
  <si>
    <t>Montants</t>
  </si>
  <si>
    <t>Produits</t>
  </si>
  <si>
    <t>CHARGES D'EXPLOITATION</t>
  </si>
  <si>
    <t>PRODUITS D'EXPLOITATION</t>
  </si>
  <si>
    <t>Ventes marchandises</t>
  </si>
  <si>
    <t>Production vendue</t>
  </si>
  <si>
    <t>Autres charges externes</t>
  </si>
  <si>
    <t>Production stockée</t>
  </si>
  <si>
    <t>Impôts taxes et assimilés</t>
  </si>
  <si>
    <t>Production immobilisée</t>
  </si>
  <si>
    <t>Rémunérations du personnel</t>
  </si>
  <si>
    <t>Subventions d'exploitation</t>
  </si>
  <si>
    <t>Charges sociales</t>
  </si>
  <si>
    <t>Autres charges d'exploitation</t>
  </si>
  <si>
    <t>Autres produits d'exploitation</t>
  </si>
  <si>
    <t>CHARGES FINANCIERES</t>
  </si>
  <si>
    <t>PRODUITS FINANCIERS</t>
  </si>
  <si>
    <t>Intérêts et charges assimilées</t>
  </si>
  <si>
    <t>Intérêts et produits assimilés</t>
  </si>
  <si>
    <t>Escomptes accordés</t>
  </si>
  <si>
    <t>Escomptes obtenus</t>
  </si>
  <si>
    <t>Autres charges financières</t>
  </si>
  <si>
    <t>Autres produits financiers</t>
  </si>
  <si>
    <t>CHARGES EXCEPTIONNELLES</t>
  </si>
  <si>
    <t>PRODUITS EXCEPTIONNELS</t>
  </si>
  <si>
    <t>Charges sur opérations de gestion</t>
  </si>
  <si>
    <t>Produits sur opérations de gestion</t>
  </si>
  <si>
    <t>Charges sur opérations en capital</t>
  </si>
  <si>
    <t>Produits sur opérations en capital</t>
  </si>
  <si>
    <t>Valeur Comptable des Eléments d'Actif Cédés</t>
  </si>
  <si>
    <t>Total III</t>
  </si>
  <si>
    <t xml:space="preserve">Participation des salariés </t>
  </si>
  <si>
    <t>Impôts sur les bénéfices</t>
  </si>
  <si>
    <t>TOTAL DES CHARGES</t>
  </si>
  <si>
    <t>TOTAL DES PRODUITS</t>
  </si>
  <si>
    <t>SC : Bénéfice</t>
  </si>
  <si>
    <t>SD : Perte</t>
  </si>
  <si>
    <t>Compte de l'exploitant</t>
  </si>
  <si>
    <t>Emprunts</t>
  </si>
  <si>
    <t>Constructions</t>
  </si>
  <si>
    <t>Prêts</t>
  </si>
  <si>
    <t>Dépôts cautionnements versés</t>
  </si>
  <si>
    <t>Stocks de matières premières</t>
  </si>
  <si>
    <t>Fournisseurs ABS</t>
  </si>
  <si>
    <t>Fournisseurs d'immobilisations</t>
  </si>
  <si>
    <t>Clients</t>
  </si>
  <si>
    <t>Banque postale</t>
  </si>
  <si>
    <t>VMP</t>
  </si>
  <si>
    <t>Achats non stockés</t>
  </si>
  <si>
    <t>Achats de marchandises</t>
  </si>
  <si>
    <t>Achats de matières premières</t>
  </si>
  <si>
    <t>Locations</t>
  </si>
  <si>
    <t>Entretiens Réparations</t>
  </si>
  <si>
    <t>Assurances</t>
  </si>
  <si>
    <t>Honoraires</t>
  </si>
  <si>
    <t>Publicité</t>
  </si>
  <si>
    <t>Frais postaux et de télécommunications</t>
  </si>
  <si>
    <t>Services bancaires</t>
  </si>
  <si>
    <t>Impôts taxes</t>
  </si>
  <si>
    <t>Charges d'intérêts</t>
  </si>
  <si>
    <t>VCEA</t>
  </si>
  <si>
    <t>Dotations</t>
  </si>
  <si>
    <t>Ventes de produits finis</t>
  </si>
  <si>
    <t>Prestations</t>
  </si>
  <si>
    <t>Ventes de marchandises</t>
  </si>
  <si>
    <t>Produits annexes</t>
  </si>
  <si>
    <t>RRR Accordés</t>
  </si>
  <si>
    <t>PCEA</t>
  </si>
  <si>
    <t>Reprises</t>
  </si>
  <si>
    <t>Logiciels</t>
  </si>
  <si>
    <t>Fonds de commerce</t>
  </si>
  <si>
    <t>Stocks de produits finis</t>
  </si>
  <si>
    <t>Personnel</t>
  </si>
  <si>
    <t>URSSAF : Sécurité Sociale</t>
  </si>
  <si>
    <t>44.</t>
  </si>
  <si>
    <t>Etat</t>
  </si>
  <si>
    <t>RRR Obtenus</t>
  </si>
  <si>
    <t>Participation aux bénéfices</t>
  </si>
  <si>
    <t>Achats  de marchandises</t>
  </si>
  <si>
    <t>Variations de stocks de marchandises</t>
  </si>
  <si>
    <t>Achats  de matières premières</t>
  </si>
  <si>
    <t>Variations de stocks de matières</t>
  </si>
  <si>
    <t>Immobilisations financières</t>
  </si>
  <si>
    <t xml:space="preserve">Stocks de matières </t>
  </si>
  <si>
    <t>Dépôts et cautionnements reçus</t>
  </si>
  <si>
    <t>Matériel de bureau et informatique</t>
  </si>
  <si>
    <t>Matériel de breau et d'informatique</t>
  </si>
  <si>
    <t>Résultat de l'exercice</t>
  </si>
  <si>
    <t>Frais d'établissement</t>
  </si>
  <si>
    <t>Frais de recherche et développement</t>
  </si>
  <si>
    <t>Titres de participation</t>
  </si>
  <si>
    <t>Titres immobilisés</t>
  </si>
  <si>
    <t xml:space="preserve">Effets à payer </t>
  </si>
  <si>
    <t>Sous traitance</t>
  </si>
  <si>
    <t>Redevances de crédit-bail</t>
  </si>
  <si>
    <t>Divers</t>
  </si>
  <si>
    <t>Personnel intérimaire</t>
  </si>
  <si>
    <t>Transports</t>
  </si>
  <si>
    <t>Déplacements, missions, réceptions</t>
  </si>
  <si>
    <t>Pertes de change</t>
  </si>
  <si>
    <t>Charges nettes sur cessions VMP</t>
  </si>
  <si>
    <t>Charges exceptionnelles sur opérations de gestion</t>
  </si>
  <si>
    <t>Dotations amortissements, dépréciations, provisions</t>
  </si>
  <si>
    <t>Gains de change</t>
  </si>
  <si>
    <t>Produits nets sur cessions de VMP</t>
  </si>
  <si>
    <t>Produits de participations</t>
  </si>
  <si>
    <t>Produits des autres immobilisations financières</t>
  </si>
  <si>
    <t>Revenus des VMP</t>
  </si>
  <si>
    <t>Charges externes</t>
  </si>
  <si>
    <t>Prestations de services</t>
  </si>
  <si>
    <t>Dépôts et cautionnements versés</t>
  </si>
  <si>
    <t>Valeurs Mobilières de Placement</t>
  </si>
  <si>
    <t>Banques</t>
  </si>
  <si>
    <t>Produits exceptionnels sur opérations de gestion</t>
  </si>
  <si>
    <t>Reprises sur dépréciations et provisions</t>
  </si>
  <si>
    <t>Mouvements Débits</t>
  </si>
  <si>
    <t>Mouvements Crédits</t>
  </si>
  <si>
    <t>Soldes Débiteurs</t>
  </si>
  <si>
    <t>Soldes Créditeurs</t>
  </si>
  <si>
    <t>Balance au 31/12/N - Entreprise MALRO</t>
  </si>
  <si>
    <t xml:space="preserve">Produits des Cessions d'Eléments d'Actif </t>
  </si>
  <si>
    <t>Tableau de résultat au 31/12/N - Entreprise MALRO</t>
  </si>
  <si>
    <t>Bilan au 31/12/N - Entreprise MALRO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</si>
</sst>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4" fontId="2" fillId="0" borderId="0" xfId="0" applyNumberFormat="1" applyFont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6" fillId="2" borderId="7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6" fillId="2" borderId="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9" xfId="0" applyFont="1" applyFill="1" applyBorder="1"/>
    <xf numFmtId="0" fontId="3" fillId="2" borderId="12" xfId="0" applyFont="1" applyFill="1" applyBorder="1"/>
    <xf numFmtId="0" fontId="2" fillId="0" borderId="7" xfId="0" applyFont="1" applyBorder="1"/>
    <xf numFmtId="0" fontId="2" fillId="2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4" fontId="2" fillId="0" borderId="15" xfId="0" applyNumberFormat="1" applyFont="1" applyBorder="1" applyAlignment="1">
      <alignment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Border="1" applyAlignment="1">
      <alignment vertical="center" wrapText="1"/>
    </xf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4" fontId="2" fillId="2" borderId="7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right" vertical="center"/>
    </xf>
    <xf numFmtId="0" fontId="4" fillId="6" borderId="11" xfId="0" applyFont="1" applyFill="1" applyBorder="1" applyAlignment="1">
      <alignment horizontal="right" vertical="center"/>
    </xf>
    <xf numFmtId="4" fontId="3" fillId="6" borderId="7" xfId="0" applyNumberFormat="1" applyFont="1" applyFill="1" applyBorder="1" applyAlignment="1">
      <alignment vertical="center"/>
    </xf>
    <xf numFmtId="4" fontId="2" fillId="2" borderId="7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right"/>
    </xf>
    <xf numFmtId="4" fontId="2" fillId="0" borderId="7" xfId="0" applyNumberFormat="1" applyFont="1" applyBorder="1"/>
    <xf numFmtId="2" fontId="2" fillId="0" borderId="7" xfId="0" applyNumberFormat="1" applyFont="1" applyBorder="1"/>
    <xf numFmtId="0" fontId="3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86"/>
  <sheetViews>
    <sheetView showGridLines="0" showZeros="0" tabSelected="1" workbookViewId="0">
      <selection activeCell="B2" sqref="B2:G2"/>
    </sheetView>
  </sheetViews>
  <sheetFormatPr baseColWidth="10" defaultRowHeight="15.75"/>
  <cols>
    <col min="1" max="1" width="3.7109375" style="1" customWidth="1"/>
    <col min="2" max="2" width="6" style="23" bestFit="1" customWidth="1"/>
    <col min="3" max="3" width="46.7109375" style="1" customWidth="1"/>
    <col min="4" max="7" width="13.7109375" style="1" customWidth="1"/>
    <col min="8" max="16384" width="11.42578125" style="1"/>
  </cols>
  <sheetData>
    <row r="1" spans="2:7" ht="16.5" thickBot="1">
      <c r="C1" s="2"/>
      <c r="D1" s="3"/>
    </row>
    <row r="2" spans="2:7" ht="16.5" thickBot="1">
      <c r="B2" s="93" t="s">
        <v>154</v>
      </c>
      <c r="C2" s="94"/>
      <c r="D2" s="94"/>
      <c r="E2" s="94"/>
      <c r="F2" s="95"/>
      <c r="G2" s="96"/>
    </row>
    <row r="3" spans="2:7" ht="32.25" thickBot="1">
      <c r="B3" s="24" t="s">
        <v>30</v>
      </c>
      <c r="C3" s="25" t="s">
        <v>31</v>
      </c>
      <c r="D3" s="24" t="s">
        <v>150</v>
      </c>
      <c r="E3" s="25" t="s">
        <v>151</v>
      </c>
      <c r="F3" s="24" t="s">
        <v>152</v>
      </c>
      <c r="G3" s="26" t="s">
        <v>153</v>
      </c>
    </row>
    <row r="4" spans="2:7">
      <c r="B4" s="32">
        <v>101</v>
      </c>
      <c r="C4" s="28" t="s">
        <v>32</v>
      </c>
      <c r="D4" s="35"/>
      <c r="E4" s="35">
        <v>100000</v>
      </c>
      <c r="F4" s="31">
        <f t="shared" ref="F4:F67" si="0">IF(D4&gt;E4,D4-E4,0)</f>
        <v>0</v>
      </c>
      <c r="G4" s="35">
        <f>IF(E4&gt;D4,E4-D4,0)</f>
        <v>100000</v>
      </c>
    </row>
    <row r="5" spans="2:7">
      <c r="B5" s="33">
        <v>104</v>
      </c>
      <c r="C5" s="29" t="s">
        <v>25</v>
      </c>
      <c r="D5" s="38"/>
      <c r="E5" s="38">
        <v>50000</v>
      </c>
      <c r="F5" s="31">
        <f t="shared" si="0"/>
        <v>0</v>
      </c>
      <c r="G5" s="36">
        <f t="shared" ref="G5:G68" si="1">IF(E5&gt;D5,E5-D5,0)</f>
        <v>50000</v>
      </c>
    </row>
    <row r="6" spans="2:7">
      <c r="B6" s="33">
        <v>108</v>
      </c>
      <c r="C6" s="29" t="s">
        <v>72</v>
      </c>
      <c r="D6" s="38"/>
      <c r="E6" s="38"/>
      <c r="F6" s="31">
        <f t="shared" si="0"/>
        <v>0</v>
      </c>
      <c r="G6" s="36">
        <f t="shared" si="1"/>
        <v>0</v>
      </c>
    </row>
    <row r="7" spans="2:7">
      <c r="B7" s="33">
        <v>120</v>
      </c>
      <c r="C7" s="29" t="s">
        <v>122</v>
      </c>
      <c r="D7" s="38"/>
      <c r="E7" s="38"/>
      <c r="F7" s="31">
        <f t="shared" si="0"/>
        <v>0</v>
      </c>
      <c r="G7" s="36">
        <f t="shared" si="1"/>
        <v>0</v>
      </c>
    </row>
    <row r="8" spans="2:7">
      <c r="B8" s="33">
        <v>164</v>
      </c>
      <c r="C8" s="29" t="s">
        <v>73</v>
      </c>
      <c r="D8" s="38"/>
      <c r="E8" s="38">
        <v>80000</v>
      </c>
      <c r="F8" s="31">
        <f t="shared" si="0"/>
        <v>0</v>
      </c>
      <c r="G8" s="36">
        <f t="shared" si="1"/>
        <v>80000</v>
      </c>
    </row>
    <row r="9" spans="2:7">
      <c r="B9" s="33">
        <v>165</v>
      </c>
      <c r="C9" s="29" t="s">
        <v>119</v>
      </c>
      <c r="D9" s="38"/>
      <c r="E9" s="38"/>
      <c r="F9" s="31">
        <f t="shared" si="0"/>
        <v>0</v>
      </c>
      <c r="G9" s="36">
        <f t="shared" si="1"/>
        <v>0</v>
      </c>
    </row>
    <row r="10" spans="2:7">
      <c r="B10" s="33">
        <v>201</v>
      </c>
      <c r="C10" s="29" t="s">
        <v>123</v>
      </c>
      <c r="D10" s="38"/>
      <c r="E10" s="38"/>
      <c r="F10" s="31">
        <f t="shared" si="0"/>
        <v>0</v>
      </c>
      <c r="G10" s="36">
        <f t="shared" si="1"/>
        <v>0</v>
      </c>
    </row>
    <row r="11" spans="2:7">
      <c r="B11" s="33">
        <v>203</v>
      </c>
      <c r="C11" s="29" t="s">
        <v>124</v>
      </c>
      <c r="D11" s="38"/>
      <c r="E11" s="38"/>
      <c r="F11" s="31">
        <f t="shared" si="0"/>
        <v>0</v>
      </c>
      <c r="G11" s="36">
        <f t="shared" si="1"/>
        <v>0</v>
      </c>
    </row>
    <row r="12" spans="2:7">
      <c r="B12" s="33">
        <v>2051</v>
      </c>
      <c r="C12" s="29" t="s">
        <v>104</v>
      </c>
      <c r="D12" s="38"/>
      <c r="E12" s="38"/>
      <c r="F12" s="31">
        <f t="shared" si="0"/>
        <v>0</v>
      </c>
      <c r="G12" s="36">
        <f t="shared" si="1"/>
        <v>0</v>
      </c>
    </row>
    <row r="13" spans="2:7">
      <c r="B13" s="33">
        <v>207</v>
      </c>
      <c r="C13" s="29" t="s">
        <v>105</v>
      </c>
      <c r="D13" s="38">
        <v>55000</v>
      </c>
      <c r="E13" s="38"/>
      <c r="F13" s="31">
        <f>IF(D13&gt;E13,D13-E13,0)</f>
        <v>55000</v>
      </c>
      <c r="G13" s="36">
        <f t="shared" si="1"/>
        <v>0</v>
      </c>
    </row>
    <row r="14" spans="2:7">
      <c r="B14" s="33">
        <v>211</v>
      </c>
      <c r="C14" s="29" t="s">
        <v>20</v>
      </c>
      <c r="D14" s="38">
        <v>5000</v>
      </c>
      <c r="E14" s="38"/>
      <c r="F14" s="31">
        <f t="shared" si="0"/>
        <v>5000</v>
      </c>
      <c r="G14" s="36">
        <f t="shared" si="1"/>
        <v>0</v>
      </c>
    </row>
    <row r="15" spans="2:7">
      <c r="B15" s="33">
        <v>213</v>
      </c>
      <c r="C15" s="29" t="s">
        <v>74</v>
      </c>
      <c r="D15" s="38">
        <v>15000</v>
      </c>
      <c r="E15" s="38"/>
      <c r="F15" s="31">
        <f t="shared" si="0"/>
        <v>15000</v>
      </c>
      <c r="G15" s="36">
        <f t="shared" si="1"/>
        <v>0</v>
      </c>
    </row>
    <row r="16" spans="2:7">
      <c r="B16" s="33">
        <v>2154</v>
      </c>
      <c r="C16" s="29" t="s">
        <v>22</v>
      </c>
      <c r="D16" s="38">
        <v>40000</v>
      </c>
      <c r="E16" s="38"/>
      <c r="F16" s="31">
        <f t="shared" si="0"/>
        <v>40000</v>
      </c>
      <c r="G16" s="36">
        <f t="shared" si="1"/>
        <v>0</v>
      </c>
    </row>
    <row r="17" spans="2:7">
      <c r="B17" s="33">
        <v>2182</v>
      </c>
      <c r="C17" s="29" t="s">
        <v>21</v>
      </c>
      <c r="D17" s="38">
        <v>20000</v>
      </c>
      <c r="E17" s="38"/>
      <c r="F17" s="31">
        <f t="shared" si="0"/>
        <v>20000</v>
      </c>
      <c r="G17" s="36">
        <f t="shared" si="1"/>
        <v>0</v>
      </c>
    </row>
    <row r="18" spans="2:7">
      <c r="B18" s="33">
        <v>2183</v>
      </c>
      <c r="C18" s="29" t="s">
        <v>120</v>
      </c>
      <c r="D18" s="38">
        <v>16000</v>
      </c>
      <c r="E18" s="38"/>
      <c r="F18" s="31">
        <f t="shared" si="0"/>
        <v>16000</v>
      </c>
      <c r="G18" s="36">
        <f t="shared" si="1"/>
        <v>0</v>
      </c>
    </row>
    <row r="19" spans="2:7">
      <c r="B19" s="33">
        <v>261</v>
      </c>
      <c r="C19" s="29" t="s">
        <v>125</v>
      </c>
      <c r="D19" s="38"/>
      <c r="E19" s="38"/>
      <c r="F19" s="31">
        <f t="shared" si="0"/>
        <v>0</v>
      </c>
      <c r="G19" s="36">
        <f t="shared" si="1"/>
        <v>0</v>
      </c>
    </row>
    <row r="20" spans="2:7">
      <c r="B20" s="33">
        <v>271</v>
      </c>
      <c r="C20" s="29" t="s">
        <v>126</v>
      </c>
      <c r="D20" s="38"/>
      <c r="E20" s="38"/>
      <c r="F20" s="31">
        <f t="shared" si="0"/>
        <v>0</v>
      </c>
      <c r="G20" s="36">
        <f t="shared" si="1"/>
        <v>0</v>
      </c>
    </row>
    <row r="21" spans="2:7">
      <c r="B21" s="33">
        <v>274</v>
      </c>
      <c r="C21" s="29" t="s">
        <v>75</v>
      </c>
      <c r="D21" s="38">
        <v>12000</v>
      </c>
      <c r="E21" s="38"/>
      <c r="F21" s="31">
        <f t="shared" si="0"/>
        <v>12000</v>
      </c>
      <c r="G21" s="36">
        <f t="shared" si="1"/>
        <v>0</v>
      </c>
    </row>
    <row r="22" spans="2:7">
      <c r="B22" s="33">
        <v>275</v>
      </c>
      <c r="C22" s="29" t="s">
        <v>76</v>
      </c>
      <c r="D22" s="38"/>
      <c r="E22" s="38"/>
      <c r="F22" s="31">
        <f t="shared" si="0"/>
        <v>0</v>
      </c>
      <c r="G22" s="36">
        <f t="shared" si="1"/>
        <v>0</v>
      </c>
    </row>
    <row r="23" spans="2:7">
      <c r="B23" s="33">
        <v>31</v>
      </c>
      <c r="C23" s="29" t="s">
        <v>77</v>
      </c>
      <c r="D23" s="38"/>
      <c r="E23" s="38"/>
      <c r="F23" s="31">
        <f t="shared" si="0"/>
        <v>0</v>
      </c>
      <c r="G23" s="36">
        <f t="shared" si="1"/>
        <v>0</v>
      </c>
    </row>
    <row r="24" spans="2:7">
      <c r="B24" s="33">
        <v>35</v>
      </c>
      <c r="C24" s="29" t="s">
        <v>106</v>
      </c>
      <c r="D24" s="38"/>
      <c r="E24" s="38"/>
      <c r="F24" s="31">
        <f t="shared" si="0"/>
        <v>0</v>
      </c>
      <c r="G24" s="36">
        <f t="shared" si="1"/>
        <v>0</v>
      </c>
    </row>
    <row r="25" spans="2:7">
      <c r="B25" s="33">
        <v>37</v>
      </c>
      <c r="C25" s="29" t="s">
        <v>12</v>
      </c>
      <c r="D25" s="38"/>
      <c r="E25" s="38"/>
      <c r="F25" s="31">
        <f t="shared" si="0"/>
        <v>0</v>
      </c>
      <c r="G25" s="36">
        <f t="shared" si="1"/>
        <v>0</v>
      </c>
    </row>
    <row r="26" spans="2:7">
      <c r="B26" s="33">
        <v>401</v>
      </c>
      <c r="C26" s="29" t="s">
        <v>78</v>
      </c>
      <c r="D26" s="38"/>
      <c r="E26" s="38">
        <v>42000</v>
      </c>
      <c r="F26" s="31">
        <f t="shared" si="0"/>
        <v>0</v>
      </c>
      <c r="G26" s="36">
        <f t="shared" si="1"/>
        <v>42000</v>
      </c>
    </row>
    <row r="27" spans="2:7">
      <c r="B27" s="33">
        <v>403</v>
      </c>
      <c r="C27" s="29" t="s">
        <v>127</v>
      </c>
      <c r="D27" s="38"/>
      <c r="E27" s="38"/>
      <c r="F27" s="31">
        <f t="shared" si="0"/>
        <v>0</v>
      </c>
      <c r="G27" s="36">
        <f t="shared" si="1"/>
        <v>0</v>
      </c>
    </row>
    <row r="28" spans="2:7">
      <c r="B28" s="33">
        <v>404</v>
      </c>
      <c r="C28" s="29" t="s">
        <v>79</v>
      </c>
      <c r="D28" s="38"/>
      <c r="E28" s="38">
        <v>1600</v>
      </c>
      <c r="F28" s="31">
        <f t="shared" si="0"/>
        <v>0</v>
      </c>
      <c r="G28" s="36">
        <f t="shared" si="1"/>
        <v>1600</v>
      </c>
    </row>
    <row r="29" spans="2:7">
      <c r="B29" s="33">
        <v>411</v>
      </c>
      <c r="C29" s="29" t="s">
        <v>80</v>
      </c>
      <c r="D29" s="38">
        <v>63000</v>
      </c>
      <c r="E29" s="38"/>
      <c r="F29" s="31">
        <f t="shared" si="0"/>
        <v>63000</v>
      </c>
      <c r="G29" s="36">
        <f t="shared" si="1"/>
        <v>0</v>
      </c>
    </row>
    <row r="30" spans="2:7">
      <c r="B30" s="33">
        <v>421</v>
      </c>
      <c r="C30" s="29" t="s">
        <v>107</v>
      </c>
      <c r="D30" s="38"/>
      <c r="E30" s="38"/>
      <c r="F30" s="31">
        <f t="shared" si="0"/>
        <v>0</v>
      </c>
      <c r="G30" s="36">
        <f t="shared" si="1"/>
        <v>0</v>
      </c>
    </row>
    <row r="31" spans="2:7">
      <c r="B31" s="33">
        <v>431</v>
      </c>
      <c r="C31" s="29" t="s">
        <v>108</v>
      </c>
      <c r="D31" s="38"/>
      <c r="E31" s="38">
        <v>100</v>
      </c>
      <c r="F31" s="31">
        <f t="shared" si="0"/>
        <v>0</v>
      </c>
      <c r="G31" s="36">
        <f t="shared" si="1"/>
        <v>100</v>
      </c>
    </row>
    <row r="32" spans="2:7">
      <c r="B32" s="33" t="s">
        <v>109</v>
      </c>
      <c r="C32" s="29" t="s">
        <v>110</v>
      </c>
      <c r="D32" s="38"/>
      <c r="E32" s="38">
        <v>500</v>
      </c>
      <c r="F32" s="31">
        <f t="shared" si="0"/>
        <v>0</v>
      </c>
      <c r="G32" s="36">
        <f t="shared" si="1"/>
        <v>500</v>
      </c>
    </row>
    <row r="33" spans="2:7">
      <c r="B33" s="33">
        <v>503</v>
      </c>
      <c r="C33" s="29" t="s">
        <v>82</v>
      </c>
      <c r="D33" s="38">
        <v>20000</v>
      </c>
      <c r="E33" s="38"/>
      <c r="F33" s="31">
        <f t="shared" si="0"/>
        <v>20000</v>
      </c>
      <c r="G33" s="36">
        <f t="shared" si="1"/>
        <v>0</v>
      </c>
    </row>
    <row r="34" spans="2:7">
      <c r="B34" s="33">
        <v>5121</v>
      </c>
      <c r="C34" s="29" t="s">
        <v>24</v>
      </c>
      <c r="D34" s="38">
        <v>135000</v>
      </c>
      <c r="E34" s="38"/>
      <c r="F34" s="31">
        <f t="shared" si="0"/>
        <v>135000</v>
      </c>
      <c r="G34" s="36">
        <f t="shared" si="1"/>
        <v>0</v>
      </c>
    </row>
    <row r="35" spans="2:7">
      <c r="B35" s="33">
        <v>514</v>
      </c>
      <c r="C35" s="29" t="s">
        <v>81</v>
      </c>
      <c r="D35" s="38"/>
      <c r="E35" s="38"/>
      <c r="F35" s="31">
        <f t="shared" si="0"/>
        <v>0</v>
      </c>
      <c r="G35" s="36">
        <f t="shared" si="1"/>
        <v>0</v>
      </c>
    </row>
    <row r="36" spans="2:7">
      <c r="B36" s="33">
        <v>530</v>
      </c>
      <c r="C36" s="29" t="s">
        <v>13</v>
      </c>
      <c r="D36" s="38">
        <v>1500</v>
      </c>
      <c r="E36" s="38"/>
      <c r="F36" s="31">
        <f t="shared" si="0"/>
        <v>1500</v>
      </c>
      <c r="G36" s="36">
        <f t="shared" si="1"/>
        <v>0</v>
      </c>
    </row>
    <row r="37" spans="2:7">
      <c r="B37" s="33">
        <v>601</v>
      </c>
      <c r="C37" s="29" t="s">
        <v>85</v>
      </c>
      <c r="D37" s="38"/>
      <c r="E37" s="38"/>
      <c r="F37" s="31">
        <f t="shared" si="0"/>
        <v>0</v>
      </c>
      <c r="G37" s="36">
        <f t="shared" si="1"/>
        <v>0</v>
      </c>
    </row>
    <row r="38" spans="2:7">
      <c r="B38" s="33">
        <v>606</v>
      </c>
      <c r="C38" s="29" t="s">
        <v>83</v>
      </c>
      <c r="D38" s="38"/>
      <c r="E38" s="38"/>
      <c r="F38" s="31">
        <f t="shared" si="0"/>
        <v>0</v>
      </c>
      <c r="G38" s="36">
        <f t="shared" si="1"/>
        <v>0</v>
      </c>
    </row>
    <row r="39" spans="2:7">
      <c r="B39" s="33">
        <v>607</v>
      </c>
      <c r="C39" s="29" t="s">
        <v>84</v>
      </c>
      <c r="D39" s="38">
        <v>336800</v>
      </c>
      <c r="E39" s="38"/>
      <c r="F39" s="31">
        <f t="shared" si="0"/>
        <v>336800</v>
      </c>
      <c r="G39" s="36">
        <f t="shared" si="1"/>
        <v>0</v>
      </c>
    </row>
    <row r="40" spans="2:7">
      <c r="B40" s="33">
        <v>6097</v>
      </c>
      <c r="C40" s="29" t="s">
        <v>111</v>
      </c>
      <c r="D40" s="38"/>
      <c r="E40" s="38"/>
      <c r="F40" s="31">
        <f t="shared" si="0"/>
        <v>0</v>
      </c>
      <c r="G40" s="36">
        <f t="shared" si="1"/>
        <v>0</v>
      </c>
    </row>
    <row r="41" spans="2:7">
      <c r="B41" s="33">
        <v>611</v>
      </c>
      <c r="C41" s="29" t="s">
        <v>128</v>
      </c>
      <c r="D41" s="38"/>
      <c r="E41" s="38"/>
      <c r="F41" s="31">
        <f t="shared" si="0"/>
        <v>0</v>
      </c>
      <c r="G41" s="36">
        <f t="shared" si="1"/>
        <v>0</v>
      </c>
    </row>
    <row r="42" spans="2:7">
      <c r="B42" s="33">
        <v>612</v>
      </c>
      <c r="C42" s="29" t="s">
        <v>129</v>
      </c>
      <c r="D42" s="38"/>
      <c r="E42" s="38"/>
      <c r="F42" s="31">
        <f t="shared" si="0"/>
        <v>0</v>
      </c>
      <c r="G42" s="36">
        <f t="shared" si="1"/>
        <v>0</v>
      </c>
    </row>
    <row r="43" spans="2:7">
      <c r="B43" s="33">
        <v>613</v>
      </c>
      <c r="C43" s="29" t="s">
        <v>86</v>
      </c>
      <c r="D43" s="38"/>
      <c r="E43" s="38"/>
      <c r="F43" s="31">
        <f t="shared" si="0"/>
        <v>0</v>
      </c>
      <c r="G43" s="36">
        <f t="shared" si="1"/>
        <v>0</v>
      </c>
    </row>
    <row r="44" spans="2:7">
      <c r="B44" s="33">
        <v>615</v>
      </c>
      <c r="C44" s="29" t="s">
        <v>87</v>
      </c>
      <c r="D44" s="38">
        <v>8000</v>
      </c>
      <c r="E44" s="38"/>
      <c r="F44" s="31">
        <f t="shared" si="0"/>
        <v>8000</v>
      </c>
      <c r="G44" s="36">
        <f t="shared" si="1"/>
        <v>0</v>
      </c>
    </row>
    <row r="45" spans="2:7">
      <c r="B45" s="33">
        <v>616</v>
      </c>
      <c r="C45" s="29" t="s">
        <v>88</v>
      </c>
      <c r="D45" s="38">
        <v>800</v>
      </c>
      <c r="E45" s="38"/>
      <c r="F45" s="31">
        <f t="shared" si="0"/>
        <v>800</v>
      </c>
      <c r="G45" s="36">
        <f t="shared" si="1"/>
        <v>0</v>
      </c>
    </row>
    <row r="46" spans="2:7">
      <c r="B46" s="33">
        <v>618</v>
      </c>
      <c r="C46" s="29" t="s">
        <v>130</v>
      </c>
      <c r="D46" s="38"/>
      <c r="E46" s="38"/>
      <c r="F46" s="31">
        <f t="shared" si="0"/>
        <v>0</v>
      </c>
      <c r="G46" s="36">
        <f t="shared" si="1"/>
        <v>0</v>
      </c>
    </row>
    <row r="47" spans="2:7">
      <c r="B47" s="33">
        <v>621</v>
      </c>
      <c r="C47" s="29" t="s">
        <v>131</v>
      </c>
      <c r="D47" s="38"/>
      <c r="E47" s="38"/>
      <c r="F47" s="31">
        <f t="shared" si="0"/>
        <v>0</v>
      </c>
      <c r="G47" s="36">
        <f t="shared" si="1"/>
        <v>0</v>
      </c>
    </row>
    <row r="48" spans="2:7">
      <c r="B48" s="33">
        <v>622</v>
      </c>
      <c r="C48" s="29" t="s">
        <v>89</v>
      </c>
      <c r="D48" s="38"/>
      <c r="E48" s="38"/>
      <c r="F48" s="31">
        <f t="shared" si="0"/>
        <v>0</v>
      </c>
      <c r="G48" s="36">
        <f t="shared" si="1"/>
        <v>0</v>
      </c>
    </row>
    <row r="49" spans="2:7">
      <c r="B49" s="33">
        <v>623</v>
      </c>
      <c r="C49" s="29" t="s">
        <v>90</v>
      </c>
      <c r="D49" s="38"/>
      <c r="E49" s="38"/>
      <c r="F49" s="31">
        <f t="shared" si="0"/>
        <v>0</v>
      </c>
      <c r="G49" s="36">
        <f t="shared" si="1"/>
        <v>0</v>
      </c>
    </row>
    <row r="50" spans="2:7">
      <c r="B50" s="33">
        <v>624</v>
      </c>
      <c r="C50" s="29" t="s">
        <v>132</v>
      </c>
      <c r="D50" s="38">
        <v>1100</v>
      </c>
      <c r="E50" s="38"/>
      <c r="F50" s="31">
        <f t="shared" si="0"/>
        <v>1100</v>
      </c>
      <c r="G50" s="36">
        <f t="shared" si="1"/>
        <v>0</v>
      </c>
    </row>
    <row r="51" spans="2:7">
      <c r="B51" s="33">
        <v>625</v>
      </c>
      <c r="C51" s="29" t="s">
        <v>133</v>
      </c>
      <c r="D51" s="38"/>
      <c r="E51" s="38"/>
      <c r="F51" s="31">
        <f t="shared" si="0"/>
        <v>0</v>
      </c>
      <c r="G51" s="36">
        <f t="shared" si="1"/>
        <v>0</v>
      </c>
    </row>
    <row r="52" spans="2:7">
      <c r="B52" s="33">
        <v>626</v>
      </c>
      <c r="C52" s="29" t="s">
        <v>91</v>
      </c>
      <c r="D52" s="38">
        <v>600</v>
      </c>
      <c r="E52" s="38"/>
      <c r="F52" s="31">
        <f t="shared" si="0"/>
        <v>600</v>
      </c>
      <c r="G52" s="36">
        <f t="shared" si="1"/>
        <v>0</v>
      </c>
    </row>
    <row r="53" spans="2:7">
      <c r="B53" s="33">
        <v>627</v>
      </c>
      <c r="C53" s="29" t="s">
        <v>92</v>
      </c>
      <c r="D53" s="38">
        <v>750</v>
      </c>
      <c r="E53" s="38"/>
      <c r="F53" s="31">
        <f t="shared" si="0"/>
        <v>750</v>
      </c>
      <c r="G53" s="36">
        <f t="shared" si="1"/>
        <v>0</v>
      </c>
    </row>
    <row r="54" spans="2:7">
      <c r="B54" s="33">
        <v>628</v>
      </c>
      <c r="C54" s="29" t="s">
        <v>130</v>
      </c>
      <c r="D54" s="38"/>
      <c r="E54" s="38"/>
      <c r="F54" s="31">
        <f t="shared" si="0"/>
        <v>0</v>
      </c>
      <c r="G54" s="36">
        <f t="shared" si="1"/>
        <v>0</v>
      </c>
    </row>
    <row r="55" spans="2:7">
      <c r="B55" s="33">
        <v>630</v>
      </c>
      <c r="C55" s="29" t="s">
        <v>93</v>
      </c>
      <c r="D55" s="38">
        <v>1200</v>
      </c>
      <c r="E55" s="38"/>
      <c r="F55" s="31">
        <f t="shared" si="0"/>
        <v>1200</v>
      </c>
      <c r="G55" s="36">
        <f t="shared" si="1"/>
        <v>0</v>
      </c>
    </row>
    <row r="56" spans="2:7">
      <c r="B56" s="33">
        <v>641</v>
      </c>
      <c r="C56" s="29" t="s">
        <v>45</v>
      </c>
      <c r="D56" s="38">
        <v>72850</v>
      </c>
      <c r="E56" s="38"/>
      <c r="F56" s="31">
        <f t="shared" si="0"/>
        <v>72850</v>
      </c>
      <c r="G56" s="36">
        <f t="shared" si="1"/>
        <v>0</v>
      </c>
    </row>
    <row r="57" spans="2:7">
      <c r="B57" s="33">
        <v>645</v>
      </c>
      <c r="C57" s="29" t="s">
        <v>47</v>
      </c>
      <c r="D57" s="38">
        <v>3000</v>
      </c>
      <c r="E57" s="38"/>
      <c r="F57" s="31">
        <f t="shared" si="0"/>
        <v>3000</v>
      </c>
      <c r="G57" s="36">
        <f t="shared" si="1"/>
        <v>0</v>
      </c>
    </row>
    <row r="58" spans="2:7">
      <c r="B58" s="33">
        <v>650</v>
      </c>
      <c r="C58" s="29" t="s">
        <v>48</v>
      </c>
      <c r="D58" s="38">
        <v>700</v>
      </c>
      <c r="E58" s="38"/>
      <c r="F58" s="31">
        <f t="shared" si="0"/>
        <v>700</v>
      </c>
      <c r="G58" s="36">
        <f t="shared" si="1"/>
        <v>0</v>
      </c>
    </row>
    <row r="59" spans="2:7">
      <c r="B59" s="33">
        <v>661</v>
      </c>
      <c r="C59" s="29" t="s">
        <v>94</v>
      </c>
      <c r="D59" s="38">
        <v>3000</v>
      </c>
      <c r="E59" s="38"/>
      <c r="F59" s="31">
        <f t="shared" si="0"/>
        <v>3000</v>
      </c>
      <c r="G59" s="36">
        <f t="shared" si="1"/>
        <v>0</v>
      </c>
    </row>
    <row r="60" spans="2:7">
      <c r="B60" s="33">
        <v>665</v>
      </c>
      <c r="C60" s="29" t="s">
        <v>54</v>
      </c>
      <c r="D60" s="38">
        <v>200</v>
      </c>
      <c r="E60" s="38"/>
      <c r="F60" s="31">
        <f t="shared" si="0"/>
        <v>200</v>
      </c>
      <c r="G60" s="36">
        <f t="shared" si="1"/>
        <v>0</v>
      </c>
    </row>
    <row r="61" spans="2:7">
      <c r="B61" s="33">
        <v>666</v>
      </c>
      <c r="C61" s="29" t="s">
        <v>134</v>
      </c>
      <c r="D61" s="38"/>
      <c r="E61" s="38"/>
      <c r="F61" s="31">
        <f t="shared" si="0"/>
        <v>0</v>
      </c>
      <c r="G61" s="36">
        <f t="shared" si="1"/>
        <v>0</v>
      </c>
    </row>
    <row r="62" spans="2:7">
      <c r="B62" s="33">
        <v>667</v>
      </c>
      <c r="C62" s="29" t="s">
        <v>135</v>
      </c>
      <c r="D62" s="38"/>
      <c r="E62" s="38"/>
      <c r="F62" s="31">
        <f t="shared" si="0"/>
        <v>0</v>
      </c>
      <c r="G62" s="36">
        <f t="shared" si="1"/>
        <v>0</v>
      </c>
    </row>
    <row r="63" spans="2:7">
      <c r="B63" s="33">
        <v>671</v>
      </c>
      <c r="C63" s="29" t="s">
        <v>136</v>
      </c>
      <c r="D63" s="38">
        <v>5000</v>
      </c>
      <c r="E63" s="38"/>
      <c r="F63" s="31">
        <f t="shared" si="0"/>
        <v>5000</v>
      </c>
      <c r="G63" s="36">
        <f t="shared" si="1"/>
        <v>0</v>
      </c>
    </row>
    <row r="64" spans="2:7">
      <c r="B64" s="33">
        <v>675</v>
      </c>
      <c r="C64" s="29" t="s">
        <v>95</v>
      </c>
      <c r="D64" s="38">
        <v>1000</v>
      </c>
      <c r="E64" s="38"/>
      <c r="F64" s="31">
        <f t="shared" si="0"/>
        <v>1000</v>
      </c>
      <c r="G64" s="36">
        <f t="shared" si="1"/>
        <v>0</v>
      </c>
    </row>
    <row r="65" spans="2:7">
      <c r="B65" s="33">
        <v>681</v>
      </c>
      <c r="C65" s="29" t="s">
        <v>137</v>
      </c>
      <c r="D65" s="38">
        <v>4000</v>
      </c>
      <c r="E65" s="38"/>
      <c r="F65" s="31">
        <f t="shared" si="0"/>
        <v>4000</v>
      </c>
      <c r="G65" s="36">
        <f t="shared" si="1"/>
        <v>0</v>
      </c>
    </row>
    <row r="66" spans="2:7">
      <c r="B66" s="33">
        <v>691</v>
      </c>
      <c r="C66" s="29" t="s">
        <v>112</v>
      </c>
      <c r="D66" s="38"/>
      <c r="E66" s="38"/>
      <c r="F66" s="31">
        <f t="shared" si="0"/>
        <v>0</v>
      </c>
      <c r="G66" s="36">
        <f t="shared" si="1"/>
        <v>0</v>
      </c>
    </row>
    <row r="67" spans="2:7">
      <c r="B67" s="33">
        <v>695</v>
      </c>
      <c r="C67" s="30" t="s">
        <v>67</v>
      </c>
      <c r="D67" s="38"/>
      <c r="E67" s="38"/>
      <c r="F67" s="31">
        <f t="shared" si="0"/>
        <v>0</v>
      </c>
      <c r="G67" s="36">
        <f t="shared" si="1"/>
        <v>0</v>
      </c>
    </row>
    <row r="68" spans="2:7">
      <c r="B68" s="33">
        <v>701</v>
      </c>
      <c r="C68" s="29" t="s">
        <v>97</v>
      </c>
      <c r="D68" s="38"/>
      <c r="E68" s="38"/>
      <c r="F68" s="31">
        <f t="shared" ref="F68:F83" si="2">IF(D68&gt;E68,D68-E68,0)</f>
        <v>0</v>
      </c>
      <c r="G68" s="36">
        <f t="shared" si="1"/>
        <v>0</v>
      </c>
    </row>
    <row r="69" spans="2:7">
      <c r="B69" s="33">
        <v>706</v>
      </c>
      <c r="C69" s="29" t="s">
        <v>98</v>
      </c>
      <c r="D69" s="38"/>
      <c r="E69" s="38">
        <v>120000</v>
      </c>
      <c r="F69" s="31">
        <f t="shared" si="2"/>
        <v>0</v>
      </c>
      <c r="G69" s="36">
        <f t="shared" ref="G69:G83" si="3">IF(E69&gt;D69,E69-D69,0)</f>
        <v>120000</v>
      </c>
    </row>
    <row r="70" spans="2:7">
      <c r="B70" s="33">
        <v>707</v>
      </c>
      <c r="C70" s="29" t="s">
        <v>99</v>
      </c>
      <c r="D70" s="38"/>
      <c r="E70" s="38">
        <v>403400</v>
      </c>
      <c r="F70" s="31">
        <f t="shared" si="2"/>
        <v>0</v>
      </c>
      <c r="G70" s="36">
        <f t="shared" si="3"/>
        <v>403400</v>
      </c>
    </row>
    <row r="71" spans="2:7">
      <c r="B71" s="33">
        <v>708</v>
      </c>
      <c r="C71" s="29" t="s">
        <v>100</v>
      </c>
      <c r="D71" s="38"/>
      <c r="E71" s="38"/>
      <c r="F71" s="31">
        <f t="shared" si="2"/>
        <v>0</v>
      </c>
      <c r="G71" s="36">
        <f t="shared" si="3"/>
        <v>0</v>
      </c>
    </row>
    <row r="72" spans="2:7">
      <c r="B72" s="33">
        <v>7097</v>
      </c>
      <c r="C72" s="29" t="s">
        <v>101</v>
      </c>
      <c r="D72" s="38"/>
      <c r="E72" s="38"/>
      <c r="F72" s="31">
        <f t="shared" si="2"/>
        <v>0</v>
      </c>
      <c r="G72" s="36">
        <f t="shared" si="3"/>
        <v>0</v>
      </c>
    </row>
    <row r="73" spans="2:7">
      <c r="B73" s="33">
        <v>74</v>
      </c>
      <c r="C73" s="29" t="s">
        <v>46</v>
      </c>
      <c r="D73" s="38"/>
      <c r="E73" s="38"/>
      <c r="F73" s="31">
        <f t="shared" si="2"/>
        <v>0</v>
      </c>
      <c r="G73" s="36">
        <f t="shared" si="3"/>
        <v>0</v>
      </c>
    </row>
    <row r="74" spans="2:7">
      <c r="B74" s="33">
        <v>750</v>
      </c>
      <c r="C74" s="29" t="s">
        <v>49</v>
      </c>
      <c r="D74" s="38"/>
      <c r="E74" s="38">
        <v>8000</v>
      </c>
      <c r="F74" s="31">
        <f t="shared" si="2"/>
        <v>0</v>
      </c>
      <c r="G74" s="36">
        <f t="shared" si="3"/>
        <v>8000</v>
      </c>
    </row>
    <row r="75" spans="2:7">
      <c r="B75" s="33">
        <v>761</v>
      </c>
      <c r="C75" s="29" t="s">
        <v>140</v>
      </c>
      <c r="D75" s="38"/>
      <c r="E75" s="38"/>
      <c r="F75" s="31">
        <f t="shared" si="2"/>
        <v>0</v>
      </c>
      <c r="G75" s="36">
        <f t="shared" si="3"/>
        <v>0</v>
      </c>
    </row>
    <row r="76" spans="2:7">
      <c r="B76" s="33">
        <v>762</v>
      </c>
      <c r="C76" s="29" t="s">
        <v>141</v>
      </c>
      <c r="D76" s="38"/>
      <c r="E76" s="38">
        <v>4500</v>
      </c>
      <c r="F76" s="31">
        <f t="shared" si="2"/>
        <v>0</v>
      </c>
      <c r="G76" s="36">
        <f t="shared" si="3"/>
        <v>4500</v>
      </c>
    </row>
    <row r="77" spans="2:7">
      <c r="B77" s="33">
        <v>764</v>
      </c>
      <c r="C77" s="29" t="s">
        <v>142</v>
      </c>
      <c r="D77" s="38"/>
      <c r="E77" s="38"/>
      <c r="F77" s="31">
        <f t="shared" si="2"/>
        <v>0</v>
      </c>
      <c r="G77" s="36">
        <f t="shared" si="3"/>
        <v>0</v>
      </c>
    </row>
    <row r="78" spans="2:7">
      <c r="B78" s="33">
        <v>765</v>
      </c>
      <c r="C78" s="29" t="s">
        <v>55</v>
      </c>
      <c r="D78" s="38"/>
      <c r="E78" s="38">
        <v>500</v>
      </c>
      <c r="F78" s="31">
        <f t="shared" si="2"/>
        <v>0</v>
      </c>
      <c r="G78" s="36">
        <f t="shared" si="3"/>
        <v>500</v>
      </c>
    </row>
    <row r="79" spans="2:7">
      <c r="B79" s="33">
        <v>766</v>
      </c>
      <c r="C79" s="29" t="s">
        <v>138</v>
      </c>
      <c r="D79" s="38"/>
      <c r="E79" s="38"/>
      <c r="F79" s="31">
        <f t="shared" si="2"/>
        <v>0</v>
      </c>
      <c r="G79" s="36">
        <f t="shared" si="3"/>
        <v>0</v>
      </c>
    </row>
    <row r="80" spans="2:7">
      <c r="B80" s="33">
        <v>767</v>
      </c>
      <c r="C80" s="29" t="s">
        <v>139</v>
      </c>
      <c r="D80" s="38"/>
      <c r="E80" s="38"/>
      <c r="F80" s="31">
        <f t="shared" si="2"/>
        <v>0</v>
      </c>
      <c r="G80" s="36">
        <f t="shared" si="3"/>
        <v>0</v>
      </c>
    </row>
    <row r="81" spans="2:7">
      <c r="B81" s="33">
        <v>771</v>
      </c>
      <c r="C81" s="29" t="s">
        <v>148</v>
      </c>
      <c r="D81" s="38"/>
      <c r="E81" s="38">
        <v>4000</v>
      </c>
      <c r="F81" s="31">
        <f t="shared" si="2"/>
        <v>0</v>
      </c>
      <c r="G81" s="36">
        <f t="shared" si="3"/>
        <v>4000</v>
      </c>
    </row>
    <row r="82" spans="2:7">
      <c r="B82" s="33">
        <v>775</v>
      </c>
      <c r="C82" s="29" t="s">
        <v>102</v>
      </c>
      <c r="D82" s="38"/>
      <c r="E82" s="38">
        <v>2500</v>
      </c>
      <c r="F82" s="31">
        <f t="shared" si="2"/>
        <v>0</v>
      </c>
      <c r="G82" s="36">
        <f t="shared" si="3"/>
        <v>2500</v>
      </c>
    </row>
    <row r="83" spans="2:7" ht="16.5" thickBot="1">
      <c r="B83" s="34">
        <v>7811</v>
      </c>
      <c r="C83" s="29" t="s">
        <v>149</v>
      </c>
      <c r="D83" s="38"/>
      <c r="E83" s="38">
        <v>4400</v>
      </c>
      <c r="F83" s="31">
        <f t="shared" si="2"/>
        <v>0</v>
      </c>
      <c r="G83" s="36">
        <f t="shared" si="3"/>
        <v>4400</v>
      </c>
    </row>
    <row r="84" spans="2:7" ht="16.5" thickBot="1">
      <c r="B84" s="97" t="s">
        <v>33</v>
      </c>
      <c r="C84" s="98"/>
      <c r="D84" s="37">
        <f>SUM(D4:D83)</f>
        <v>821500</v>
      </c>
      <c r="E84" s="37">
        <f>SUM(E4:E83)</f>
        <v>821500</v>
      </c>
      <c r="F84" s="27">
        <f>SUM(F4:F83)</f>
        <v>821500</v>
      </c>
      <c r="G84" s="37">
        <f>SUM(G4:G83)</f>
        <v>821500</v>
      </c>
    </row>
    <row r="86" spans="2:7">
      <c r="G86" s="4"/>
    </row>
  </sheetData>
  <sheetProtection sheet="1" objects="1" scenarios="1"/>
  <mergeCells count="2">
    <mergeCell ref="B2:G2"/>
    <mergeCell ref="B84:C84"/>
  </mergeCells>
  <phoneticPr fontId="1" type="noConversion"/>
  <printOptions horizontalCentered="1" verticalCentered="1"/>
  <pageMargins left="0" right="0" top="0.19685039370078741" bottom="0.19685039370078741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3"/>
  <sheetViews>
    <sheetView showGridLines="0" showZeros="0" workbookViewId="0">
      <selection activeCell="B2" sqref="B2:E2"/>
    </sheetView>
  </sheetViews>
  <sheetFormatPr baseColWidth="10" defaultRowHeight="15.75"/>
  <cols>
    <col min="1" max="1" width="3.7109375" style="43" customWidth="1"/>
    <col min="2" max="2" width="35.5703125" style="43" customWidth="1"/>
    <col min="3" max="3" width="13.140625" style="43" customWidth="1"/>
    <col min="4" max="4" width="36" style="43" customWidth="1"/>
    <col min="5" max="5" width="13" style="43" customWidth="1"/>
    <col min="6" max="16384" width="11.42578125" style="43"/>
  </cols>
  <sheetData>
    <row r="1" spans="2:5" ht="16.5" thickBot="1">
      <c r="B1" s="40"/>
      <c r="C1" s="41"/>
      <c r="D1" s="42"/>
      <c r="E1" s="42"/>
    </row>
    <row r="2" spans="2:5" ht="16.5" thickBot="1">
      <c r="B2" s="93" t="s">
        <v>156</v>
      </c>
      <c r="C2" s="94"/>
      <c r="D2" s="94"/>
      <c r="E2" s="99"/>
    </row>
    <row r="3" spans="2:5" ht="16.5" thickBot="1">
      <c r="B3" s="69" t="s">
        <v>34</v>
      </c>
      <c r="C3" s="70" t="s">
        <v>35</v>
      </c>
      <c r="D3" s="71" t="s">
        <v>36</v>
      </c>
      <c r="E3" s="70" t="s">
        <v>35</v>
      </c>
    </row>
    <row r="4" spans="2:5">
      <c r="B4" s="56" t="s">
        <v>37</v>
      </c>
      <c r="C4" s="44"/>
      <c r="D4" s="45" t="s">
        <v>38</v>
      </c>
      <c r="E4" s="44"/>
    </row>
    <row r="5" spans="2:5">
      <c r="B5" s="60" t="s">
        <v>113</v>
      </c>
      <c r="C5" s="61">
        <f>Balance!D39-Balance!E40</f>
        <v>336800</v>
      </c>
      <c r="D5" s="62" t="s">
        <v>39</v>
      </c>
      <c r="E5" s="61">
        <f>Balance!G70-Balance!F72</f>
        <v>403400</v>
      </c>
    </row>
    <row r="6" spans="2:5">
      <c r="B6" s="60" t="s">
        <v>114</v>
      </c>
      <c r="C6" s="61"/>
      <c r="D6" s="62" t="s">
        <v>40</v>
      </c>
      <c r="E6" s="61"/>
    </row>
    <row r="7" spans="2:5">
      <c r="B7" s="60" t="s">
        <v>115</v>
      </c>
      <c r="C7" s="61"/>
      <c r="D7" s="48" t="s">
        <v>144</v>
      </c>
      <c r="E7" s="63">
        <f>Balance!G69</f>
        <v>120000</v>
      </c>
    </row>
    <row r="8" spans="2:5">
      <c r="B8" s="60" t="s">
        <v>116</v>
      </c>
      <c r="C8" s="61"/>
      <c r="D8" s="48" t="s">
        <v>100</v>
      </c>
      <c r="E8" s="63"/>
    </row>
    <row r="9" spans="2:5">
      <c r="B9" s="60" t="s">
        <v>83</v>
      </c>
      <c r="C9" s="61"/>
      <c r="D9" s="62" t="s">
        <v>42</v>
      </c>
      <c r="E9" s="61"/>
    </row>
    <row r="10" spans="2:5">
      <c r="B10" s="60" t="s">
        <v>143</v>
      </c>
      <c r="C10" s="61">
        <f>SUM(Balance!F41:F46)</f>
        <v>8800</v>
      </c>
      <c r="D10" s="62" t="s">
        <v>44</v>
      </c>
      <c r="E10" s="61"/>
    </row>
    <row r="11" spans="2:5">
      <c r="B11" s="60" t="s">
        <v>41</v>
      </c>
      <c r="C11" s="63">
        <f>SUM(Balance!F48:F54)</f>
        <v>2450</v>
      </c>
      <c r="D11" s="62" t="s">
        <v>46</v>
      </c>
      <c r="E11" s="61"/>
    </row>
    <row r="12" spans="2:5">
      <c r="B12" s="60" t="s">
        <v>43</v>
      </c>
      <c r="C12" s="61">
        <f>Balance!F55</f>
        <v>1200</v>
      </c>
      <c r="D12" s="48"/>
      <c r="E12" s="61"/>
    </row>
    <row r="13" spans="2:5">
      <c r="B13" s="60" t="s">
        <v>45</v>
      </c>
      <c r="C13" s="61">
        <f>Balance!F56</f>
        <v>72850</v>
      </c>
      <c r="D13" s="48"/>
      <c r="E13" s="61"/>
    </row>
    <row r="14" spans="2:5">
      <c r="B14" s="60" t="s">
        <v>47</v>
      </c>
      <c r="C14" s="61">
        <f>Balance!F57</f>
        <v>3000</v>
      </c>
      <c r="D14" s="48"/>
      <c r="E14" s="61"/>
    </row>
    <row r="15" spans="2:5">
      <c r="B15" s="60" t="s">
        <v>96</v>
      </c>
      <c r="C15" s="61">
        <f>Balance!F65</f>
        <v>4000</v>
      </c>
      <c r="D15" s="62" t="s">
        <v>103</v>
      </c>
      <c r="E15" s="61">
        <f>Balance!G83</f>
        <v>4400</v>
      </c>
    </row>
    <row r="16" spans="2:5" ht="16.5" thickBot="1">
      <c r="B16" s="60" t="s">
        <v>48</v>
      </c>
      <c r="C16" s="61">
        <f>Balance!F58</f>
        <v>700</v>
      </c>
      <c r="D16" s="62" t="s">
        <v>49</v>
      </c>
      <c r="E16" s="61">
        <f>Balance!G74</f>
        <v>8000</v>
      </c>
    </row>
    <row r="17" spans="2:7" ht="16.5" thickBot="1">
      <c r="B17" s="72" t="s">
        <v>8</v>
      </c>
      <c r="C17" s="49">
        <f>SUM(C5:C16)</f>
        <v>429800</v>
      </c>
      <c r="D17" s="75" t="s">
        <v>8</v>
      </c>
      <c r="E17" s="49">
        <f>SUM(E5:E16)</f>
        <v>535800</v>
      </c>
    </row>
    <row r="18" spans="2:7">
      <c r="B18" s="58" t="s">
        <v>50</v>
      </c>
      <c r="C18" s="50"/>
      <c r="D18" s="51" t="s">
        <v>51</v>
      </c>
      <c r="E18" s="52"/>
    </row>
    <row r="19" spans="2:7">
      <c r="B19" s="60" t="s">
        <v>52</v>
      </c>
      <c r="C19" s="61">
        <f>Balance!F59</f>
        <v>3000</v>
      </c>
      <c r="D19" s="62" t="s">
        <v>53</v>
      </c>
      <c r="E19" s="64">
        <f>Balance!G76</f>
        <v>4500</v>
      </c>
    </row>
    <row r="20" spans="2:7">
      <c r="B20" s="60" t="s">
        <v>54</v>
      </c>
      <c r="C20" s="61">
        <f>Balance!F60</f>
        <v>200</v>
      </c>
      <c r="D20" s="62" t="s">
        <v>55</v>
      </c>
      <c r="E20" s="61">
        <f>Balance!G78</f>
        <v>500</v>
      </c>
    </row>
    <row r="21" spans="2:7" ht="16.5" thickBot="1">
      <c r="B21" s="60" t="s">
        <v>56</v>
      </c>
      <c r="C21" s="61"/>
      <c r="D21" s="62" t="s">
        <v>57</v>
      </c>
      <c r="E21" s="61"/>
    </row>
    <row r="22" spans="2:7" ht="16.5" thickBot="1">
      <c r="B22" s="72" t="s">
        <v>9</v>
      </c>
      <c r="C22" s="55">
        <f>SUM(C19:C21)</f>
        <v>3200</v>
      </c>
      <c r="D22" s="75" t="s">
        <v>9</v>
      </c>
      <c r="E22" s="55">
        <f>SUM(E19:E21)</f>
        <v>5000</v>
      </c>
    </row>
    <row r="23" spans="2:7">
      <c r="B23" s="57"/>
      <c r="C23" s="50"/>
      <c r="D23" s="47"/>
      <c r="E23" s="46"/>
    </row>
    <row r="24" spans="2:7">
      <c r="B24" s="59" t="s">
        <v>58</v>
      </c>
      <c r="C24" s="50"/>
      <c r="D24" s="51" t="s">
        <v>59</v>
      </c>
      <c r="E24" s="46"/>
    </row>
    <row r="25" spans="2:7">
      <c r="B25" s="60" t="s">
        <v>60</v>
      </c>
      <c r="C25" s="61">
        <f>Balance!F63</f>
        <v>5000</v>
      </c>
      <c r="D25" s="62" t="s">
        <v>61</v>
      </c>
      <c r="E25" s="61">
        <f>Balance!G81</f>
        <v>4000</v>
      </c>
    </row>
    <row r="26" spans="2:7">
      <c r="B26" s="60" t="s">
        <v>62</v>
      </c>
      <c r="C26" s="64"/>
      <c r="D26" s="62" t="s">
        <v>63</v>
      </c>
      <c r="E26" s="65"/>
    </row>
    <row r="27" spans="2:7" ht="32.25" thickBot="1">
      <c r="B27" s="66" t="s">
        <v>64</v>
      </c>
      <c r="C27" s="67">
        <f>Balance!F64</f>
        <v>1000</v>
      </c>
      <c r="D27" s="68" t="s">
        <v>155</v>
      </c>
      <c r="E27" s="67">
        <f>Balance!E82</f>
        <v>2500</v>
      </c>
    </row>
    <row r="28" spans="2:7" ht="16.5" thickBot="1">
      <c r="B28" s="72" t="s">
        <v>65</v>
      </c>
      <c r="C28" s="55">
        <f>SUM(C25:C27)</f>
        <v>6000</v>
      </c>
      <c r="D28" s="75" t="s">
        <v>65</v>
      </c>
      <c r="E28" s="55">
        <f>SUM(E25:E27)</f>
        <v>6500</v>
      </c>
    </row>
    <row r="29" spans="2:7">
      <c r="B29" s="60" t="s">
        <v>66</v>
      </c>
      <c r="C29" s="61"/>
      <c r="D29" s="62"/>
      <c r="E29" s="61"/>
    </row>
    <row r="30" spans="2:7" ht="16.5" thickBot="1">
      <c r="B30" s="60" t="s">
        <v>67</v>
      </c>
      <c r="C30" s="61"/>
      <c r="D30" s="48"/>
      <c r="E30" s="65"/>
    </row>
    <row r="31" spans="2:7" ht="16.5" thickBot="1">
      <c r="B31" s="73" t="s">
        <v>68</v>
      </c>
      <c r="C31" s="55">
        <f>C17+C22+C28</f>
        <v>439000</v>
      </c>
      <c r="D31" s="74" t="s">
        <v>69</v>
      </c>
      <c r="E31" s="55">
        <f>E17+E22+E28</f>
        <v>547300</v>
      </c>
    </row>
    <row r="32" spans="2:7" ht="16.5" thickBot="1">
      <c r="B32" s="76" t="s">
        <v>70</v>
      </c>
      <c r="C32" s="77">
        <f>IF(E31&gt;C31,E31-C31,"")</f>
        <v>108300</v>
      </c>
      <c r="D32" s="53" t="s">
        <v>71</v>
      </c>
      <c r="E32" s="50" t="str">
        <f>IF(C31&gt;E31,C31-E31,"")</f>
        <v/>
      </c>
      <c r="G32" s="54"/>
    </row>
    <row r="33" spans="2:5" ht="16.5" thickBot="1">
      <c r="B33" s="72" t="s">
        <v>0</v>
      </c>
      <c r="C33" s="55">
        <f>E33</f>
        <v>547300</v>
      </c>
      <c r="D33" s="75" t="s">
        <v>0</v>
      </c>
      <c r="E33" s="55">
        <f>E31</f>
        <v>547300</v>
      </c>
    </row>
  </sheetData>
  <sheetProtection sheet="1" objects="1" scenarios="1"/>
  <mergeCells count="1">
    <mergeCell ref="B2:E2"/>
  </mergeCells>
  <phoneticPr fontId="1" type="noConversion"/>
  <printOptions horizontalCentered="1" verticalCentered="1"/>
  <pageMargins left="0" right="0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G26"/>
  <sheetViews>
    <sheetView showGridLines="0" workbookViewId="0">
      <selection activeCell="B2" sqref="B2:G2"/>
    </sheetView>
  </sheetViews>
  <sheetFormatPr baseColWidth="10" defaultRowHeight="15.75"/>
  <cols>
    <col min="1" max="1" width="3.7109375" style="1" customWidth="1"/>
    <col min="2" max="2" width="36.42578125" style="1" customWidth="1"/>
    <col min="3" max="5" width="14.7109375" style="1" customWidth="1"/>
    <col min="6" max="6" width="41" style="1" customWidth="1"/>
    <col min="7" max="7" width="14.7109375" style="1" customWidth="1"/>
    <col min="8" max="16384" width="11.42578125" style="1"/>
  </cols>
  <sheetData>
    <row r="1" spans="2:7" s="39" customFormat="1" ht="16.5" thickBot="1">
      <c r="B1" s="100"/>
      <c r="C1" s="100"/>
      <c r="D1" s="100"/>
      <c r="E1" s="100"/>
      <c r="F1" s="100"/>
      <c r="G1" s="100"/>
    </row>
    <row r="2" spans="2:7" ht="16.5" thickBot="1">
      <c r="B2" s="93" t="s">
        <v>157</v>
      </c>
      <c r="C2" s="101"/>
      <c r="D2" s="101"/>
      <c r="E2" s="101"/>
      <c r="F2" s="101"/>
      <c r="G2" s="102"/>
    </row>
    <row r="3" spans="2:7" ht="26.25" thickBot="1">
      <c r="B3" s="70" t="s">
        <v>1</v>
      </c>
      <c r="C3" s="89" t="s">
        <v>2</v>
      </c>
      <c r="D3" s="90" t="s">
        <v>15</v>
      </c>
      <c r="E3" s="89" t="s">
        <v>3</v>
      </c>
      <c r="F3" s="70" t="s">
        <v>4</v>
      </c>
      <c r="G3" s="89" t="s">
        <v>5</v>
      </c>
    </row>
    <row r="4" spans="2:7">
      <c r="B4" s="5" t="s">
        <v>6</v>
      </c>
      <c r="C4" s="19"/>
      <c r="D4" s="20"/>
      <c r="E4" s="19"/>
      <c r="F4" s="6" t="s">
        <v>7</v>
      </c>
      <c r="G4" s="19"/>
    </row>
    <row r="5" spans="2:7">
      <c r="B5" s="7" t="s">
        <v>16</v>
      </c>
      <c r="C5" s="78"/>
      <c r="D5" s="79"/>
      <c r="E5" s="78"/>
      <c r="F5" s="8" t="s">
        <v>27</v>
      </c>
      <c r="G5" s="78">
        <f>Balance!G4</f>
        <v>100000</v>
      </c>
    </row>
    <row r="6" spans="2:7">
      <c r="B6" s="9" t="s">
        <v>105</v>
      </c>
      <c r="C6" s="78">
        <f>Balance!F13</f>
        <v>55000</v>
      </c>
      <c r="D6" s="79"/>
      <c r="E6" s="78">
        <f>C6-D6</f>
        <v>55000</v>
      </c>
      <c r="F6" s="8" t="s">
        <v>72</v>
      </c>
      <c r="G6" s="78"/>
    </row>
    <row r="7" spans="2:7">
      <c r="B7" s="10" t="s">
        <v>17</v>
      </c>
      <c r="C7" s="78"/>
      <c r="D7" s="79"/>
      <c r="E7" s="78"/>
      <c r="F7" s="8" t="s">
        <v>25</v>
      </c>
      <c r="G7" s="78">
        <f>Balance!G5</f>
        <v>50000</v>
      </c>
    </row>
    <row r="8" spans="2:7">
      <c r="B8" s="9" t="s">
        <v>20</v>
      </c>
      <c r="C8" s="78">
        <f>Balance!F14</f>
        <v>5000</v>
      </c>
      <c r="D8" s="79"/>
      <c r="E8" s="78">
        <f t="shared" ref="E8:E15" si="0">C8-D8</f>
        <v>5000</v>
      </c>
      <c r="F8" s="8"/>
      <c r="G8" s="78"/>
    </row>
    <row r="9" spans="2:7">
      <c r="B9" s="9" t="s">
        <v>74</v>
      </c>
      <c r="C9" s="78">
        <f>Balance!F15</f>
        <v>15000</v>
      </c>
      <c r="D9" s="79"/>
      <c r="E9" s="78">
        <f t="shared" si="0"/>
        <v>15000</v>
      </c>
      <c r="F9" s="8"/>
      <c r="G9" s="78"/>
    </row>
    <row r="10" spans="2:7">
      <c r="B10" s="9" t="s">
        <v>22</v>
      </c>
      <c r="C10" s="78">
        <f>Balance!F16</f>
        <v>40000</v>
      </c>
      <c r="D10" s="79"/>
      <c r="E10" s="78">
        <f t="shared" si="0"/>
        <v>40000</v>
      </c>
      <c r="F10" s="11" t="s">
        <v>14</v>
      </c>
      <c r="G10" s="78">
        <f>SUM(G5:G8)</f>
        <v>150000</v>
      </c>
    </row>
    <row r="11" spans="2:7">
      <c r="B11" s="9" t="s">
        <v>21</v>
      </c>
      <c r="C11" s="78">
        <f>Balance!F17</f>
        <v>20000</v>
      </c>
      <c r="D11" s="79"/>
      <c r="E11" s="78">
        <f t="shared" si="0"/>
        <v>20000</v>
      </c>
      <c r="G11" s="21"/>
    </row>
    <row r="12" spans="2:7" ht="16.5" thickBot="1">
      <c r="B12" s="9" t="s">
        <v>121</v>
      </c>
      <c r="C12" s="78">
        <f>Balance!F18</f>
        <v>16000</v>
      </c>
      <c r="D12" s="79"/>
      <c r="E12" s="78">
        <f t="shared" si="0"/>
        <v>16000</v>
      </c>
      <c r="F12" s="80"/>
      <c r="G12" s="81"/>
    </row>
    <row r="13" spans="2:7" ht="16.5" thickBot="1">
      <c r="B13" s="10" t="s">
        <v>117</v>
      </c>
      <c r="C13" s="78"/>
      <c r="D13" s="79"/>
      <c r="E13" s="78"/>
      <c r="F13" s="82" t="s">
        <v>29</v>
      </c>
      <c r="G13" s="83">
        <f>E26-G10-G25</f>
        <v>108300</v>
      </c>
    </row>
    <row r="14" spans="2:7">
      <c r="B14" s="13" t="s">
        <v>145</v>
      </c>
      <c r="C14" s="78"/>
      <c r="D14" s="79"/>
      <c r="E14" s="78"/>
      <c r="F14" s="80"/>
      <c r="G14" s="78"/>
    </row>
    <row r="15" spans="2:7" ht="16.5" thickBot="1">
      <c r="B15" s="9" t="s">
        <v>75</v>
      </c>
      <c r="C15" s="78">
        <f>Balance!F21</f>
        <v>12000</v>
      </c>
      <c r="D15" s="79"/>
      <c r="E15" s="78">
        <f t="shared" si="0"/>
        <v>12000</v>
      </c>
      <c r="F15" s="80"/>
      <c r="G15" s="81"/>
    </row>
    <row r="16" spans="2:7" ht="16.5" thickBot="1">
      <c r="B16" s="91" t="s">
        <v>8</v>
      </c>
      <c r="C16" s="14">
        <f>SUM(C5:C15)</f>
        <v>163000</v>
      </c>
      <c r="D16" s="15">
        <f>SUM(D5:D15)</f>
        <v>0</v>
      </c>
      <c r="E16" s="14">
        <f>SUM(E5:E15)</f>
        <v>163000</v>
      </c>
      <c r="F16" s="92" t="s">
        <v>8</v>
      </c>
      <c r="G16" s="12">
        <f>G10+G13</f>
        <v>258300</v>
      </c>
    </row>
    <row r="17" spans="2:7">
      <c r="B17" s="5" t="s">
        <v>10</v>
      </c>
      <c r="C17" s="85"/>
      <c r="D17" s="86"/>
      <c r="E17" s="85"/>
      <c r="F17" s="16" t="s">
        <v>11</v>
      </c>
      <c r="G17" s="85"/>
    </row>
    <row r="18" spans="2:7">
      <c r="B18" s="13" t="s">
        <v>118</v>
      </c>
      <c r="C18" s="78"/>
      <c r="D18" s="86"/>
      <c r="E18" s="78"/>
      <c r="F18" s="8" t="s">
        <v>19</v>
      </c>
      <c r="G18" s="78">
        <f>Balance!G8</f>
        <v>80000</v>
      </c>
    </row>
    <row r="19" spans="2:7">
      <c r="B19" s="13" t="s">
        <v>106</v>
      </c>
      <c r="C19" s="78"/>
      <c r="D19" s="86"/>
      <c r="E19" s="78"/>
      <c r="F19" s="8" t="s">
        <v>119</v>
      </c>
      <c r="G19" s="78"/>
    </row>
    <row r="20" spans="2:7">
      <c r="B20" s="13" t="s">
        <v>12</v>
      </c>
      <c r="C20" s="78"/>
      <c r="D20" s="86"/>
      <c r="E20" s="78"/>
      <c r="F20" s="8" t="s">
        <v>18</v>
      </c>
      <c r="G20" s="78">
        <f>Balance!G26</f>
        <v>42000</v>
      </c>
    </row>
    <row r="21" spans="2:7">
      <c r="B21" s="13" t="s">
        <v>23</v>
      </c>
      <c r="C21" s="78">
        <f>Balance!F29</f>
        <v>63000</v>
      </c>
      <c r="D21" s="86"/>
      <c r="E21" s="78">
        <f>C21-D21</f>
        <v>63000</v>
      </c>
      <c r="F21" s="1" t="s">
        <v>26</v>
      </c>
      <c r="G21" s="88">
        <f>Balance!G32</f>
        <v>500</v>
      </c>
    </row>
    <row r="22" spans="2:7">
      <c r="B22" s="13" t="s">
        <v>146</v>
      </c>
      <c r="C22" s="78">
        <f>Balance!F33</f>
        <v>20000</v>
      </c>
      <c r="D22" s="86"/>
      <c r="E22" s="78">
        <f>C22-D22</f>
        <v>20000</v>
      </c>
      <c r="F22" s="8" t="s">
        <v>28</v>
      </c>
      <c r="G22" s="78">
        <f>Balance!G31</f>
        <v>100</v>
      </c>
    </row>
    <row r="23" spans="2:7">
      <c r="B23" s="17" t="s">
        <v>147</v>
      </c>
      <c r="C23" s="87">
        <f>Balance!F34+Balance!F35</f>
        <v>135000</v>
      </c>
      <c r="E23" s="78">
        <f>C23-D23</f>
        <v>135000</v>
      </c>
      <c r="F23" s="1" t="s">
        <v>79</v>
      </c>
      <c r="G23" s="78">
        <f>Balance!G28</f>
        <v>1600</v>
      </c>
    </row>
    <row r="24" spans="2:7" ht="16.5" thickBot="1">
      <c r="B24" s="18" t="s">
        <v>13</v>
      </c>
      <c r="C24" s="81">
        <f>Balance!F36</f>
        <v>1500</v>
      </c>
      <c r="D24" s="86"/>
      <c r="E24" s="81">
        <f>C24-D24</f>
        <v>1500</v>
      </c>
      <c r="F24" s="22"/>
      <c r="G24" s="81"/>
    </row>
    <row r="25" spans="2:7" ht="16.5" thickBot="1">
      <c r="B25" s="91" t="s">
        <v>9</v>
      </c>
      <c r="C25" s="14">
        <f>SUM(C18:C24)</f>
        <v>219500</v>
      </c>
      <c r="D25" s="14">
        <f>SUM(D18:D24)</f>
        <v>0</v>
      </c>
      <c r="E25" s="14">
        <f>SUM(E18:E24)</f>
        <v>219500</v>
      </c>
      <c r="F25" s="91" t="s">
        <v>9</v>
      </c>
      <c r="G25" s="14">
        <f>SUM(G18:G24)</f>
        <v>124200</v>
      </c>
    </row>
    <row r="26" spans="2:7" ht="16.5" thickBot="1">
      <c r="B26" s="91" t="s">
        <v>0</v>
      </c>
      <c r="C26" s="14">
        <f>C16+C25</f>
        <v>382500</v>
      </c>
      <c r="D26" s="14">
        <f>D16+D25</f>
        <v>0</v>
      </c>
      <c r="E26" s="84">
        <f>E16+E25</f>
        <v>382500</v>
      </c>
      <c r="F26" s="91" t="s">
        <v>0</v>
      </c>
      <c r="G26" s="84">
        <f>G16+G25</f>
        <v>382500</v>
      </c>
    </row>
  </sheetData>
  <sheetProtection sheet="1" objects="1" scenarios="1"/>
  <mergeCells count="2">
    <mergeCell ref="B1:G1"/>
    <mergeCell ref="B2:G2"/>
  </mergeCells>
  <phoneticPr fontId="1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Balance</vt:lpstr>
      <vt:lpstr>Tableau de résultat</vt:lpstr>
      <vt:lpstr>Bilan</vt:lpstr>
    </vt:vector>
  </TitlesOfParts>
  <Company>ChezMoi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Carlos JANUARIO</cp:lastModifiedBy>
  <cp:lastPrinted>2010-10-26T20:53:14Z</cp:lastPrinted>
  <dcterms:created xsi:type="dcterms:W3CDTF">2006-04-21T19:41:52Z</dcterms:created>
  <dcterms:modified xsi:type="dcterms:W3CDTF">2011-01-21T06:31:23Z</dcterms:modified>
</cp:coreProperties>
</file>